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01.건축공사건\2021년 공사건\02.오픈스테이지 및 전면부통로 개선공사\11.계약의뢰\02. 전면부 통로 개선공사\"/>
    </mc:Choice>
  </mc:AlternateContent>
  <bookViews>
    <workbookView xWindow="0" yWindow="0" windowWidth="21570" windowHeight="10185"/>
  </bookViews>
  <sheets>
    <sheet name="원가계산서" sheetId="9" r:id="rId1"/>
    <sheet name="공종별집계표" sheetId="8" r:id="rId2"/>
    <sheet name="공종별내역서" sheetId="7" r:id="rId3"/>
  </sheets>
  <definedNames>
    <definedName name="_xlnm.Print_Area" localSheetId="2">공종별내역서!$A$1:$M$131</definedName>
    <definedName name="_xlnm.Print_Area" localSheetId="1">공종별집계표!$A$1:$M$28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8" l="1"/>
  <c r="G6" i="8"/>
  <c r="E6" i="8"/>
  <c r="K109" i="7" l="1"/>
  <c r="J109" i="7"/>
  <c r="J108" i="7"/>
  <c r="H6" i="7"/>
  <c r="J6" i="7"/>
  <c r="F109" i="7"/>
  <c r="F108" i="7"/>
  <c r="H108" i="7"/>
  <c r="F107" i="7"/>
  <c r="F131" i="7" s="1"/>
  <c r="E11" i="8" s="1"/>
  <c r="F11" i="8" s="1"/>
  <c r="J107" i="7"/>
  <c r="K107" i="7" l="1"/>
  <c r="H109" i="7"/>
  <c r="K108" i="7"/>
  <c r="H107" i="7"/>
  <c r="L107" i="7" s="1"/>
  <c r="J29" i="7"/>
  <c r="J53" i="7" s="1"/>
  <c r="I8" i="8" s="1"/>
  <c r="J8" i="8" s="1"/>
  <c r="J81" i="7"/>
  <c r="J105" i="7" s="1"/>
  <c r="I10" i="8" s="1"/>
  <c r="J10" i="8" s="1"/>
  <c r="J5" i="7"/>
  <c r="H5" i="7"/>
  <c r="H27" i="7" s="1"/>
  <c r="G7" i="8" s="1"/>
  <c r="H7" i="8" s="1"/>
  <c r="J131" i="7"/>
  <c r="I11" i="8" s="1"/>
  <c r="J11" i="8" s="1"/>
  <c r="L109" i="7"/>
  <c r="L108" i="7"/>
  <c r="H29" i="7"/>
  <c r="H53" i="7" s="1"/>
  <c r="G8" i="8" s="1"/>
  <c r="H8" i="8" s="1"/>
  <c r="H131" i="7" l="1"/>
  <c r="G11" i="8" s="1"/>
  <c r="H11" i="8" s="1"/>
  <c r="L11" i="8" s="1"/>
  <c r="T11" i="8" s="1"/>
  <c r="H57" i="7"/>
  <c r="H58" i="7"/>
  <c r="L131" i="7"/>
  <c r="K11" i="8" l="1"/>
  <c r="F6" i="7"/>
  <c r="L6" i="7" s="1"/>
  <c r="K6" i="7"/>
  <c r="H81" i="7"/>
  <c r="H105" i="7" s="1"/>
  <c r="G10" i="8" s="1"/>
  <c r="H10" i="8" s="1"/>
  <c r="H56" i="7"/>
  <c r="H55" i="7"/>
  <c r="H79" i="7" s="1"/>
  <c r="G9" i="8" s="1"/>
  <c r="H9" i="8" s="1"/>
  <c r="H6" i="8" l="1"/>
  <c r="G5" i="8" s="1"/>
  <c r="H5" i="8" s="1"/>
  <c r="E8" i="9" l="1"/>
  <c r="E9" i="9" s="1"/>
  <c r="H28" i="8"/>
  <c r="E10" i="9" l="1"/>
  <c r="E14" i="9" l="1"/>
  <c r="E13" i="9"/>
  <c r="F5" i="7"/>
  <c r="K5" i="7"/>
  <c r="F29" i="7"/>
  <c r="K29" i="7"/>
  <c r="J57" i="7" l="1"/>
  <c r="F53" i="7"/>
  <c r="E8" i="8" s="1"/>
  <c r="L29" i="7"/>
  <c r="L53" i="7" s="1"/>
  <c r="L5" i="7"/>
  <c r="F27" i="7"/>
  <c r="E7" i="8" s="1"/>
  <c r="F7" i="8" l="1"/>
  <c r="F8" i="8"/>
  <c r="L8" i="8" s="1"/>
  <c r="K8" i="8"/>
  <c r="F81" i="7" l="1"/>
  <c r="K81" i="7"/>
  <c r="F105" i="7" l="1"/>
  <c r="E10" i="8" s="1"/>
  <c r="L81" i="7"/>
  <c r="L105" i="7" s="1"/>
  <c r="F56" i="7" l="1"/>
  <c r="F10" i="8"/>
  <c r="L10" i="8" s="1"/>
  <c r="K10" i="8"/>
  <c r="F55" i="7" l="1"/>
  <c r="J58" i="7" l="1"/>
  <c r="J55" i="7" l="1"/>
  <c r="K55" i="7"/>
  <c r="F57" i="7"/>
  <c r="K57" i="7"/>
  <c r="J56" i="7"/>
  <c r="L56" i="7" s="1"/>
  <c r="K56" i="7"/>
  <c r="L57" i="7" l="1"/>
  <c r="J27" i="7"/>
  <c r="I7" i="8" s="1"/>
  <c r="L27" i="7"/>
  <c r="J79" i="7"/>
  <c r="I9" i="8" s="1"/>
  <c r="J9" i="8" s="1"/>
  <c r="L55" i="7"/>
  <c r="F58" i="7" l="1"/>
  <c r="K58" i="7"/>
  <c r="J7" i="8"/>
  <c r="K7" i="8"/>
  <c r="J6" i="8" l="1"/>
  <c r="I5" i="8" s="1"/>
  <c r="J5" i="8" s="1"/>
  <c r="L7" i="8"/>
  <c r="L58" i="7"/>
  <c r="L79" i="7" s="1"/>
  <c r="F79" i="7"/>
  <c r="E9" i="8" s="1"/>
  <c r="F9" i="8" l="1"/>
  <c r="K9" i="8"/>
  <c r="E11" i="9"/>
  <c r="J28" i="8"/>
  <c r="L9" i="8" l="1"/>
  <c r="F6" i="8" l="1"/>
  <c r="K6" i="8"/>
  <c r="E5" i="8" l="1"/>
  <c r="L6" i="8"/>
  <c r="K5" i="8" l="1"/>
  <c r="F5" i="8"/>
  <c r="E4" i="9" l="1"/>
  <c r="E7" i="9" s="1"/>
  <c r="L5" i="8"/>
  <c r="L28" i="8" s="1"/>
  <c r="F28" i="8"/>
  <c r="E22" i="9" l="1"/>
  <c r="E21" i="9"/>
  <c r="E23" i="9"/>
  <c r="E20" i="9"/>
  <c r="E24" i="9" l="1"/>
</calcChain>
</file>

<file path=xl/sharedStrings.xml><?xml version="1.0" encoding="utf-8"?>
<sst xmlns="http://schemas.openxmlformats.org/spreadsheetml/2006/main" count="448" uniqueCount="207">
  <si>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</si>
  <si>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</si>
  <si>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</si>
  <si>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</si>
  <si>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</si>
  <si>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</si>
  <si>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</si>
  <si>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</si>
  <si>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</si>
  <si>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</si>
  <si>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</si>
  <si>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</si>
  <si>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</si>
  <si>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</si>
  <si>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</si>
  <si>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</si>
  <si>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</si>
  <si>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</si>
  <si>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</si>
  <si>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</si>
  <si>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</si>
  <si>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</si>
  <si>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</si>
  <si>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</si>
  <si>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</si>
  <si>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</si>
  <si>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</si>
  <si>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</si>
  <si>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</si>
  <si>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</si>
  <si>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</si>
  <si>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</si>
  <si>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</si>
  <si>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</si>
  <si>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</si>
  <si>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</si>
  <si>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</si>
  <si>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</si>
  <si>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</si>
  <si>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</si>
  <si>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</si>
  <si>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</si>
  <si>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</si>
  <si>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</si>
  <si>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</si>
  <si>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</si>
  <si>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</si>
  <si>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</si>
  <si>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</si>
  <si>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</si>
  <si>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세종문화회관 아트피아통로 천장공사</t>
  </si>
  <si>
    <t/>
  </si>
  <si>
    <t>01</t>
  </si>
  <si>
    <t>0101  ◆ 건 축 공 사</t>
  </si>
  <si>
    <t>0101</t>
  </si>
  <si>
    <t>010101  가  설  공  사</t>
  </si>
  <si>
    <t>010101</t>
  </si>
  <si>
    <t>M2</t>
  </si>
  <si>
    <t>T</t>
  </si>
  <si>
    <t>F</t>
  </si>
  <si>
    <t>강관 조립말비계(이동식)설치 및 해체</t>
  </si>
  <si>
    <t>높이 2m, 3개월</t>
  </si>
  <si>
    <t>대</t>
  </si>
  <si>
    <t>호표 3</t>
  </si>
  <si>
    <t>53F773912E30B46A07324FFE1FFB51</t>
  </si>
  <si>
    <t>01010153F773912E30B46A07324FFE1FFB51</t>
  </si>
  <si>
    <t>건축물 현장정리</t>
  </si>
  <si>
    <t>리모델링, 준공청소포함</t>
  </si>
  <si>
    <t>호표 4</t>
  </si>
  <si>
    <t>53F773942B39941927C56DB5A1DD50</t>
  </si>
  <si>
    <t>01010153F773942B39941927C56DB5A1DD50</t>
  </si>
  <si>
    <t>[ 합           계 ]</t>
  </si>
  <si>
    <t>TOTAL</t>
  </si>
  <si>
    <t>010102  방  수  공  사</t>
  </si>
  <si>
    <t>010102</t>
  </si>
  <si>
    <t>수밀코킹(실리콘)</t>
  </si>
  <si>
    <t>15㎜*15㎜</t>
  </si>
  <si>
    <t>M</t>
  </si>
  <si>
    <t>호표 5</t>
  </si>
  <si>
    <t>53F7E3592939249CF71B7F2823F5C0</t>
  </si>
  <si>
    <t>01010253F7E3592939249CF71B7F2823F5C0</t>
  </si>
  <si>
    <t>010103  금  속  공  사</t>
  </si>
  <si>
    <t>010103</t>
  </si>
  <si>
    <t>각파이프천정틀 설치/아연도강판고정</t>
  </si>
  <si>
    <t>ㅁ-40*40*1.6t+앵글50*50*5t@900(L=50) 1면, 방청, 셋앙카 M6</t>
  </si>
  <si>
    <t>호표 6</t>
  </si>
  <si>
    <t>53F7C31C213FF43E17109FCB13FE4E</t>
  </si>
  <si>
    <t>01010353F7C31C213FF43E17109FCB13FE4E</t>
  </si>
  <si>
    <t>ㅁ-40*40*1.6t+앵글50*50*5t@900(L=50) 2면, 방청, 셋앙카 M6</t>
  </si>
  <si>
    <t>호표 7</t>
  </si>
  <si>
    <t>53F7C31C213FF43E17109FCB13FE4C</t>
  </si>
  <si>
    <t>01010353F7C31C213FF43E17109FCB13FE4C</t>
  </si>
  <si>
    <t>각파이프설치/아연도강판고정</t>
  </si>
  <si>
    <t>ㅁ-25*25*1.6t, 방청</t>
  </si>
  <si>
    <t>호표 8</t>
  </si>
  <si>
    <t>53F7C31C213FF43E17109FCB13F825</t>
  </si>
  <si>
    <t>01010353F7C31C213FF43E17109FCB13F825</t>
  </si>
  <si>
    <t>아연도강판 설치/천정</t>
  </si>
  <si>
    <t>1.6t, 불소수지</t>
  </si>
  <si>
    <t>호표 9</t>
  </si>
  <si>
    <t>53F7C31C213FF43E17109A44956347</t>
  </si>
  <si>
    <t>01010353F7C31C213FF43E17109A44956347</t>
  </si>
  <si>
    <t>010104  칠    공    사</t>
  </si>
  <si>
    <t>010104</t>
  </si>
  <si>
    <t>비닐페인트 롤러칠/기존면바탕정리</t>
  </si>
  <si>
    <t>내부천장, 2회,</t>
  </si>
  <si>
    <t>호표 10</t>
  </si>
  <si>
    <t>53F783F52839248D577B4CD70C7350</t>
  </si>
  <si>
    <t>01010453F783F52839248D577B4CD70C7350</t>
  </si>
  <si>
    <t>0102  건설폐기물처리비</t>
  </si>
  <si>
    <t>0102</t>
  </si>
  <si>
    <t>6</t>
  </si>
  <si>
    <t>혼합건설폐기물</t>
  </si>
  <si>
    <t>불연성 건설폐기물에 가연성 5% 이하 혼합</t>
  </si>
  <si>
    <t>TON</t>
  </si>
  <si>
    <t>53F773942B39942B97EFEE15C2CC5B</t>
  </si>
  <si>
    <t>010253F773942B39942B97EFEE15C2CC5B</t>
  </si>
  <si>
    <t>건설폐기물 상차비 - 중량 기준</t>
  </si>
  <si>
    <t>중간처리 대상, 24ton 덤프트럭</t>
  </si>
  <si>
    <t>53F773942B39942B87C6171C4011A3</t>
  </si>
  <si>
    <t>010253F773942B39942B87C6171C4011A3</t>
  </si>
  <si>
    <t>건설폐기물 운반비 - 중량 기준</t>
  </si>
  <si>
    <t>중간처리 대상, 24ton 덤프트럭, 30km</t>
  </si>
  <si>
    <t>53F773942B39942B87C6171E72863E</t>
  </si>
  <si>
    <t>010253F773942B39942B87C6171E72863E</t>
  </si>
  <si>
    <t>비      고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</si>
  <si>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</si>
  <si>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</si>
  <si>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</si>
  <si>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</si>
  <si>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</si>
  <si>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</si>
  <si>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</si>
  <si>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</si>
  <si>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</si>
  <si>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</si>
  <si>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</si>
  <si>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</si>
  <si>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</si>
  <si>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</si>
  <si>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</si>
  <si>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</si>
  <si>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</si>
  <si>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</si>
  <si>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</si>
  <si>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</si>
  <si>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</si>
  <si>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</si>
  <si>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</si>
  <si>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</si>
  <si>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</si>
  <si>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</si>
  <si>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</si>
  <si>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3.7%</t>
  </si>
  <si>
    <t>C5</t>
  </si>
  <si>
    <t>고  용  보  험  료</t>
  </si>
  <si>
    <t>노무비 * 0.87%</t>
  </si>
  <si>
    <t>C6</t>
  </si>
  <si>
    <t>국민  건강  보험료</t>
  </si>
  <si>
    <t>직접노무비 * 3.43%</t>
  </si>
  <si>
    <t>C7</t>
  </si>
  <si>
    <t>국민  연금  보험료</t>
  </si>
  <si>
    <t>직접노무비 * 4.5%</t>
  </si>
  <si>
    <t>CB</t>
  </si>
  <si>
    <t>노인장기요양보험료</t>
  </si>
  <si>
    <t>건강보험료 * 11.52%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</si>
  <si>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</si>
  <si>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</si>
  <si>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</si>
  <si>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</si>
  <si>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</si>
  <si>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</si>
  <si>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</si>
  <si>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</si>
  <si>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</si>
  <si>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</si>
  <si>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</si>
  <si>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</si>
  <si>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</si>
  <si>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</si>
  <si>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</si>
  <si>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</si>
  <si>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</si>
  <si>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</si>
  <si>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</si>
  <si>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</si>
  <si>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</si>
  <si>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</si>
  <si>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</si>
  <si>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</si>
  <si>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D4</t>
  </si>
  <si>
    <t>폐기물 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</si>
  <si>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</si>
  <si>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</si>
  <si>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</si>
  <si>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</si>
  <si>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</si>
  <si>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</si>
  <si>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</si>
  <si>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</si>
  <si>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</si>
  <si>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(재료비+노무비) * 2.9%</t>
    <phoneticPr fontId="1" type="noConversion"/>
  </si>
  <si>
    <t>계 * 3%</t>
    <phoneticPr fontId="1" type="noConversion"/>
  </si>
  <si>
    <t>(노무비+경비+일반관리비) * 10%</t>
    <phoneticPr fontId="1" type="noConversion"/>
  </si>
  <si>
    <t>공사명 : 세종문화회관 전면부통로 천장공사</t>
    <phoneticPr fontId="1" type="noConversion"/>
  </si>
  <si>
    <t>[ 세종문화회관 전면부통로 천장공사 ]</t>
    <phoneticPr fontId="1" type="noConversion"/>
  </si>
  <si>
    <t>직접노무비 * 5%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</si>
</sst>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9" fontId="0" fillId="0" borderId="0" xfId="1" applyFont="1">
      <alignment vertical="center"/>
    </xf>
    <xf numFmtId="0" fontId="0" fillId="0" borderId="1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B1" workbookViewId="0">
      <selection activeCell="F12" sqref="F12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1.375" customWidth="1"/>
    <col min="7" max="7" width="31.125" customWidth="1"/>
  </cols>
  <sheetData>
    <row r="1" spans="1:7" ht="24" customHeight="1" x14ac:dyDescent="0.3">
      <c r="B1" s="20" t="s">
        <v>126</v>
      </c>
      <c r="C1" s="20"/>
      <c r="D1" s="20"/>
      <c r="E1" s="20"/>
      <c r="F1" s="20"/>
      <c r="G1" s="20"/>
    </row>
    <row r="2" spans="1:7" ht="21.75" customHeight="1" x14ac:dyDescent="0.3">
      <c r="B2" s="21" t="s">
        <v>204</v>
      </c>
      <c r="C2" s="21"/>
      <c r="D2" s="21"/>
      <c r="E2" s="21"/>
      <c r="F2" s="22"/>
      <c r="G2" s="22"/>
    </row>
    <row r="3" spans="1:7" ht="21.75" customHeight="1" x14ac:dyDescent="0.3">
      <c r="B3" s="23" t="s">
        <v>127</v>
      </c>
      <c r="C3" s="23"/>
      <c r="D3" s="23"/>
      <c r="E3" s="12" t="s">
        <v>128</v>
      </c>
      <c r="F3" s="12" t="s">
        <v>129</v>
      </c>
      <c r="G3" s="12" t="s">
        <v>125</v>
      </c>
    </row>
    <row r="4" spans="1:7" ht="21.75" customHeight="1" x14ac:dyDescent="0.3">
      <c r="A4" s="3" t="s">
        <v>134</v>
      </c>
      <c r="B4" s="24" t="s">
        <v>130</v>
      </c>
      <c r="C4" s="24" t="s">
        <v>131</v>
      </c>
      <c r="D4" s="14" t="s">
        <v>135</v>
      </c>
      <c r="E4" s="15">
        <f>TRUNC(공종별집계표!F5, 0)</f>
        <v>0</v>
      </c>
      <c r="F4" s="13" t="s">
        <v>51</v>
      </c>
      <c r="G4" s="13" t="s">
        <v>51</v>
      </c>
    </row>
    <row r="5" spans="1:7" ht="21.75" customHeight="1" x14ac:dyDescent="0.3">
      <c r="A5" s="3" t="s">
        <v>136</v>
      </c>
      <c r="B5" s="24"/>
      <c r="C5" s="24"/>
      <c r="D5" s="14" t="s">
        <v>137</v>
      </c>
      <c r="E5" s="15">
        <v>0</v>
      </c>
      <c r="F5" s="13" t="s">
        <v>51</v>
      </c>
      <c r="G5" s="13" t="s">
        <v>51</v>
      </c>
    </row>
    <row r="6" spans="1:7" ht="21.75" customHeight="1" x14ac:dyDescent="0.3">
      <c r="A6" s="3" t="s">
        <v>138</v>
      </c>
      <c r="B6" s="24"/>
      <c r="C6" s="24"/>
      <c r="D6" s="14" t="s">
        <v>139</v>
      </c>
      <c r="E6" s="15">
        <v>0</v>
      </c>
      <c r="F6" s="13" t="s">
        <v>51</v>
      </c>
      <c r="G6" s="13" t="s">
        <v>51</v>
      </c>
    </row>
    <row r="7" spans="1:7" ht="21.75" customHeight="1" x14ac:dyDescent="0.3">
      <c r="A7" s="3" t="s">
        <v>140</v>
      </c>
      <c r="B7" s="24"/>
      <c r="C7" s="24"/>
      <c r="D7" s="14" t="s">
        <v>141</v>
      </c>
      <c r="E7" s="15">
        <f>TRUNC(E4+E5-E6, 0)</f>
        <v>0</v>
      </c>
      <c r="F7" s="13" t="s">
        <v>51</v>
      </c>
      <c r="G7" s="13" t="s">
        <v>51</v>
      </c>
    </row>
    <row r="8" spans="1:7" ht="21.75" customHeight="1" x14ac:dyDescent="0.3">
      <c r="A8" s="3" t="s">
        <v>142</v>
      </c>
      <c r="B8" s="24"/>
      <c r="C8" s="24" t="s">
        <v>132</v>
      </c>
      <c r="D8" s="14" t="s">
        <v>143</v>
      </c>
      <c r="E8" s="15">
        <f>TRUNC(공종별집계표!H5, 0)</f>
        <v>0</v>
      </c>
      <c r="F8" s="13" t="s">
        <v>51</v>
      </c>
      <c r="G8" s="13" t="s">
        <v>51</v>
      </c>
    </row>
    <row r="9" spans="1:7" ht="21.75" customHeight="1" x14ac:dyDescent="0.3">
      <c r="A9" s="3" t="s">
        <v>144</v>
      </c>
      <c r="B9" s="24"/>
      <c r="C9" s="24"/>
      <c r="D9" s="14" t="s">
        <v>145</v>
      </c>
      <c r="E9" s="15">
        <f>TRUNC(E8*0.05, 0)</f>
        <v>0</v>
      </c>
      <c r="F9" s="19" t="s">
        <v>206</v>
      </c>
      <c r="G9" s="13" t="s">
        <v>51</v>
      </c>
    </row>
    <row r="10" spans="1:7" ht="21.75" customHeight="1" x14ac:dyDescent="0.3">
      <c r="A10" s="3" t="s">
        <v>146</v>
      </c>
      <c r="B10" s="24"/>
      <c r="C10" s="24"/>
      <c r="D10" s="14" t="s">
        <v>141</v>
      </c>
      <c r="E10" s="15">
        <f>TRUNC(E8+E9, 0)</f>
        <v>0</v>
      </c>
      <c r="F10" s="13" t="s">
        <v>51</v>
      </c>
      <c r="G10" s="13" t="s">
        <v>51</v>
      </c>
    </row>
    <row r="11" spans="1:7" ht="21.75" customHeight="1" x14ac:dyDescent="0.3">
      <c r="A11" s="3" t="s">
        <v>147</v>
      </c>
      <c r="B11" s="24"/>
      <c r="C11" s="24" t="s">
        <v>133</v>
      </c>
      <c r="D11" s="14" t="s">
        <v>148</v>
      </c>
      <c r="E11" s="15">
        <f>TRUNC(공종별집계표!J5, 0)</f>
        <v>0</v>
      </c>
      <c r="F11" s="13" t="s">
        <v>51</v>
      </c>
      <c r="G11" s="13" t="s">
        <v>51</v>
      </c>
    </row>
    <row r="12" spans="1:7" ht="21.75" customHeight="1" x14ac:dyDescent="0.3">
      <c r="A12" s="3" t="s">
        <v>149</v>
      </c>
      <c r="B12" s="24"/>
      <c r="C12" s="24"/>
      <c r="D12" s="14" t="s">
        <v>150</v>
      </c>
      <c r="E12" s="15">
        <v>0</v>
      </c>
      <c r="F12" s="13" t="s">
        <v>51</v>
      </c>
      <c r="G12" s="13" t="s">
        <v>51</v>
      </c>
    </row>
    <row r="13" spans="1:7" ht="21.75" customHeight="1" x14ac:dyDescent="0.3">
      <c r="A13" s="3" t="s">
        <v>151</v>
      </c>
      <c r="B13" s="24"/>
      <c r="C13" s="24"/>
      <c r="D13" s="14" t="s">
        <v>152</v>
      </c>
      <c r="E13" s="15">
        <f>TRUNC(E10*0.037, 0)</f>
        <v>0</v>
      </c>
      <c r="F13" s="13" t="s">
        <v>153</v>
      </c>
      <c r="G13" s="13" t="s">
        <v>51</v>
      </c>
    </row>
    <row r="14" spans="1:7" ht="21.75" customHeight="1" x14ac:dyDescent="0.3">
      <c r="A14" s="3" t="s">
        <v>154</v>
      </c>
      <c r="B14" s="24"/>
      <c r="C14" s="24"/>
      <c r="D14" s="14" t="s">
        <v>155</v>
      </c>
      <c r="E14" s="15">
        <f>TRUNC(E10*0.0087, 0)</f>
        <v>0</v>
      </c>
      <c r="F14" s="13" t="s">
        <v>156</v>
      </c>
      <c r="G14" s="13" t="s">
        <v>51</v>
      </c>
    </row>
    <row r="15" spans="1:7" ht="21.75" customHeight="1" x14ac:dyDescent="0.3">
      <c r="A15" s="3" t="s">
        <v>157</v>
      </c>
      <c r="B15" s="24"/>
      <c r="C15" s="24"/>
      <c r="D15" s="14" t="s">
        <v>158</v>
      </c>
      <c r="E15" s="15"/>
      <c r="F15" s="13" t="s">
        <v>159</v>
      </c>
      <c r="G15" s="13" t="s">
        <v>51</v>
      </c>
    </row>
    <row r="16" spans="1:7" ht="21.75" customHeight="1" x14ac:dyDescent="0.3">
      <c r="A16" s="3" t="s">
        <v>160</v>
      </c>
      <c r="B16" s="24"/>
      <c r="C16" s="24"/>
      <c r="D16" s="14" t="s">
        <v>161</v>
      </c>
      <c r="E16" s="15"/>
      <c r="F16" s="13" t="s">
        <v>162</v>
      </c>
      <c r="G16" s="13" t="s">
        <v>51</v>
      </c>
    </row>
    <row r="17" spans="1:7" ht="21.75" customHeight="1" x14ac:dyDescent="0.3">
      <c r="A17" s="3" t="s">
        <v>163</v>
      </c>
      <c r="B17" s="24"/>
      <c r="C17" s="24"/>
      <c r="D17" s="14" t="s">
        <v>164</v>
      </c>
      <c r="E17" s="15"/>
      <c r="F17" s="13" t="s">
        <v>165</v>
      </c>
      <c r="G17" s="13" t="s">
        <v>51</v>
      </c>
    </row>
    <row r="18" spans="1:7" ht="21.75" customHeight="1" x14ac:dyDescent="0.3">
      <c r="A18" s="3" t="s">
        <v>166</v>
      </c>
      <c r="B18" s="24"/>
      <c r="C18" s="24"/>
      <c r="D18" s="14" t="s">
        <v>167</v>
      </c>
      <c r="E18" s="15"/>
      <c r="F18" s="13" t="s">
        <v>168</v>
      </c>
      <c r="G18" s="13" t="s">
        <v>51</v>
      </c>
    </row>
    <row r="19" spans="1:7" ht="21.75" customHeight="1" x14ac:dyDescent="0.3">
      <c r="A19" s="3" t="s">
        <v>169</v>
      </c>
      <c r="B19" s="24"/>
      <c r="C19" s="24"/>
      <c r="D19" s="14" t="s">
        <v>170</v>
      </c>
      <c r="E19" s="15">
        <v>2090066</v>
      </c>
      <c r="F19" s="13" t="s">
        <v>171</v>
      </c>
      <c r="G19" s="13" t="s">
        <v>51</v>
      </c>
    </row>
    <row r="20" spans="1:7" ht="21.75" customHeight="1" x14ac:dyDescent="0.3">
      <c r="A20" s="3" t="s">
        <v>172</v>
      </c>
      <c r="B20" s="24"/>
      <c r="C20" s="24"/>
      <c r="D20" s="14" t="s">
        <v>173</v>
      </c>
      <c r="E20" s="15">
        <f>TRUNC((E7+E8+E11)*0.003, 0)</f>
        <v>0</v>
      </c>
      <c r="F20" s="13" t="s">
        <v>174</v>
      </c>
      <c r="G20" s="13" t="s">
        <v>51</v>
      </c>
    </row>
    <row r="21" spans="1:7" ht="21.75" customHeight="1" x14ac:dyDescent="0.3">
      <c r="A21" s="3" t="s">
        <v>175</v>
      </c>
      <c r="B21" s="24"/>
      <c r="C21" s="24"/>
      <c r="D21" s="14" t="s">
        <v>176</v>
      </c>
      <c r="E21" s="15">
        <f>TRUNC((E7+E10)*0.029, 0)</f>
        <v>0</v>
      </c>
      <c r="F21" s="16" t="s">
        <v>201</v>
      </c>
      <c r="G21" s="13" t="s">
        <v>51</v>
      </c>
    </row>
    <row r="22" spans="1:7" ht="21.75" customHeight="1" x14ac:dyDescent="0.3">
      <c r="A22" s="3" t="s">
        <v>177</v>
      </c>
      <c r="B22" s="24"/>
      <c r="C22" s="24"/>
      <c r="D22" s="14" t="s">
        <v>178</v>
      </c>
      <c r="E22" s="15">
        <f>TRUNC((E7+E8+E11)*0, 0)</f>
        <v>0</v>
      </c>
      <c r="F22" s="13" t="s">
        <v>179</v>
      </c>
      <c r="G22" s="13" t="s">
        <v>51</v>
      </c>
    </row>
    <row r="23" spans="1:7" ht="21.75" customHeight="1" x14ac:dyDescent="0.3">
      <c r="A23" s="3" t="s">
        <v>180</v>
      </c>
      <c r="B23" s="24"/>
      <c r="C23" s="24"/>
      <c r="D23" s="14" t="s">
        <v>181</v>
      </c>
      <c r="E23" s="15">
        <f>TRUNC((E7+E8+E11)*0.0007, 0)</f>
        <v>0</v>
      </c>
      <c r="F23" s="13" t="s">
        <v>182</v>
      </c>
      <c r="G23" s="13" t="s">
        <v>51</v>
      </c>
    </row>
    <row r="24" spans="1:7" ht="21.75" customHeight="1" x14ac:dyDescent="0.3">
      <c r="A24" s="3" t="s">
        <v>183</v>
      </c>
      <c r="B24" s="24"/>
      <c r="C24" s="24"/>
      <c r="D24" s="14" t="s">
        <v>141</v>
      </c>
      <c r="E24" s="15">
        <f>TRUNC(E11+E12+E13+E14+E15+E16+E18+E19+E17+E21+E20+E22+E23, 0)</f>
        <v>2090066</v>
      </c>
      <c r="F24" s="13" t="s">
        <v>51</v>
      </c>
      <c r="G24" s="13" t="s">
        <v>51</v>
      </c>
    </row>
    <row r="25" spans="1:7" ht="21.75" customHeight="1" x14ac:dyDescent="0.3">
      <c r="A25" s="3" t="s">
        <v>184</v>
      </c>
      <c r="B25" s="25" t="s">
        <v>185</v>
      </c>
      <c r="C25" s="25"/>
      <c r="D25" s="26"/>
      <c r="E25" s="15"/>
      <c r="F25" s="13" t="s">
        <v>51</v>
      </c>
      <c r="G25" s="13" t="s">
        <v>51</v>
      </c>
    </row>
    <row r="26" spans="1:7" ht="21.75" customHeight="1" x14ac:dyDescent="0.3">
      <c r="A26" s="3" t="s">
        <v>186</v>
      </c>
      <c r="B26" s="25" t="s">
        <v>187</v>
      </c>
      <c r="C26" s="25"/>
      <c r="D26" s="26"/>
      <c r="E26" s="15"/>
      <c r="F26" s="16" t="s">
        <v>202</v>
      </c>
      <c r="G26" s="13" t="s">
        <v>51</v>
      </c>
    </row>
    <row r="27" spans="1:7" ht="21.75" customHeight="1" x14ac:dyDescent="0.3">
      <c r="A27" s="3" t="s">
        <v>188</v>
      </c>
      <c r="B27" s="25" t="s">
        <v>189</v>
      </c>
      <c r="C27" s="25"/>
      <c r="D27" s="26"/>
      <c r="E27" s="15"/>
      <c r="F27" s="17" t="s">
        <v>203</v>
      </c>
      <c r="G27" s="13" t="s">
        <v>51</v>
      </c>
    </row>
    <row r="28" spans="1:7" ht="21.75" customHeight="1" x14ac:dyDescent="0.3">
      <c r="A28" s="3" t="s">
        <v>190</v>
      </c>
      <c r="B28" s="25" t="s">
        <v>191</v>
      </c>
      <c r="C28" s="25"/>
      <c r="D28" s="26"/>
      <c r="E28" s="15"/>
      <c r="F28" s="13" t="s">
        <v>51</v>
      </c>
      <c r="G28" s="13" t="s">
        <v>51</v>
      </c>
    </row>
    <row r="29" spans="1:7" ht="21.75" customHeight="1" x14ac:dyDescent="0.3">
      <c r="A29" s="3" t="s">
        <v>192</v>
      </c>
      <c r="B29" s="25" t="s">
        <v>193</v>
      </c>
      <c r="C29" s="25"/>
      <c r="D29" s="26"/>
      <c r="E29" s="15"/>
      <c r="F29" s="13" t="s">
        <v>51</v>
      </c>
      <c r="G29" s="13" t="s">
        <v>51</v>
      </c>
    </row>
    <row r="30" spans="1:7" ht="21.75" customHeight="1" x14ac:dyDescent="0.3">
      <c r="A30" s="3" t="s">
        <v>194</v>
      </c>
      <c r="B30" s="25" t="s">
        <v>195</v>
      </c>
      <c r="C30" s="25"/>
      <c r="D30" s="26"/>
      <c r="E30" s="15"/>
      <c r="F30" s="13" t="s">
        <v>196</v>
      </c>
      <c r="G30" s="13" t="s">
        <v>51</v>
      </c>
    </row>
    <row r="31" spans="1:7" ht="21.75" customHeight="1" x14ac:dyDescent="0.3">
      <c r="A31" s="3" t="s">
        <v>197</v>
      </c>
      <c r="B31" s="25" t="s">
        <v>198</v>
      </c>
      <c r="C31" s="25"/>
      <c r="D31" s="26"/>
      <c r="E31" s="15"/>
      <c r="F31" s="13" t="s">
        <v>51</v>
      </c>
      <c r="G31" s="13" t="s">
        <v>51</v>
      </c>
    </row>
    <row r="32" spans="1:7" ht="21.75" customHeight="1" x14ac:dyDescent="0.3">
      <c r="A32" s="3" t="s">
        <v>199</v>
      </c>
      <c r="B32" s="25" t="s">
        <v>200</v>
      </c>
      <c r="C32" s="25"/>
      <c r="D32" s="26"/>
      <c r="E32" s="15"/>
      <c r="F32" s="13" t="s">
        <v>51</v>
      </c>
      <c r="G32" s="13" t="s">
        <v>51</v>
      </c>
    </row>
  </sheetData>
  <mergeCells count="16">
    <mergeCell ref="B29:D29"/>
    <mergeCell ref="B30:D30"/>
    <mergeCell ref="B31:D31"/>
    <mergeCell ref="B32:D32"/>
    <mergeCell ref="B25:D25"/>
    <mergeCell ref="B26:D26"/>
    <mergeCell ref="B27:D27"/>
    <mergeCell ref="B28:D28"/>
    <mergeCell ref="B1:G1"/>
    <mergeCell ref="B2:E2"/>
    <mergeCell ref="F2:G2"/>
    <mergeCell ref="B3:D3"/>
    <mergeCell ref="B4:B24"/>
    <mergeCell ref="C4:C7"/>
    <mergeCell ref="C8:C10"/>
    <mergeCell ref="C11:C24"/>
  </mergeCells>
  <phoneticPr fontId="1" type="noConversion"/>
  <pageMargins left="0.98425196850393704" right="0.39370078740157483" top="0.59055118110236227" bottom="0.35433070866141736" header="0" footer="0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workbookViewId="0">
      <selection activeCell="I11" sqref="I1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0" width="14.75" customWidth="1"/>
    <col min="11" max="12" width="15.1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  <col min="22" max="22" width="15.625" customWidth="1"/>
  </cols>
  <sheetData>
    <row r="1" spans="1:23" ht="30" customHeight="1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3" ht="30" customHeight="1" x14ac:dyDescent="0.3">
      <c r="A2" s="31" t="s">
        <v>205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3" ht="30" customHeight="1" x14ac:dyDescent="0.3">
      <c r="A3" s="28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8"/>
      <c r="G3" s="28" t="s">
        <v>8</v>
      </c>
      <c r="H3" s="28"/>
      <c r="I3" s="28" t="s">
        <v>9</v>
      </c>
      <c r="J3" s="28"/>
      <c r="K3" s="28" t="s">
        <v>10</v>
      </c>
      <c r="L3" s="28"/>
      <c r="M3" s="28" t="s">
        <v>11</v>
      </c>
      <c r="N3" s="27" t="s">
        <v>12</v>
      </c>
      <c r="O3" s="27" t="s">
        <v>13</v>
      </c>
      <c r="P3" s="27" t="s">
        <v>14</v>
      </c>
      <c r="Q3" s="27" t="s">
        <v>15</v>
      </c>
      <c r="R3" s="27" t="s">
        <v>16</v>
      </c>
      <c r="S3" s="27" t="s">
        <v>17</v>
      </c>
      <c r="T3" s="27" t="s">
        <v>18</v>
      </c>
    </row>
    <row r="4" spans="1:23" ht="30" customHeight="1" x14ac:dyDescent="0.3">
      <c r="A4" s="29"/>
      <c r="B4" s="29"/>
      <c r="C4" s="29"/>
      <c r="D4" s="29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29"/>
      <c r="N4" s="27"/>
      <c r="O4" s="27"/>
      <c r="P4" s="27"/>
      <c r="Q4" s="27"/>
      <c r="R4" s="27"/>
      <c r="S4" s="27"/>
      <c r="T4" s="27"/>
    </row>
    <row r="5" spans="1:23" ht="30" customHeight="1" x14ac:dyDescent="0.3">
      <c r="A5" s="8" t="s">
        <v>50</v>
      </c>
      <c r="B5" s="8" t="s">
        <v>51</v>
      </c>
      <c r="C5" s="8" t="s">
        <v>51</v>
      </c>
      <c r="D5" s="9">
        <v>1</v>
      </c>
      <c r="E5" s="10">
        <f>F6</f>
        <v>0</v>
      </c>
      <c r="F5" s="10">
        <f t="shared" ref="F5:F11" si="0">E5*D5</f>
        <v>0</v>
      </c>
      <c r="G5" s="10">
        <f>H6</f>
        <v>0</v>
      </c>
      <c r="H5" s="10">
        <f t="shared" ref="H5:H11" si="1">G5*D5</f>
        <v>0</v>
      </c>
      <c r="I5" s="10">
        <f>J6</f>
        <v>0</v>
      </c>
      <c r="J5" s="10">
        <f t="shared" ref="J5:J11" si="2">I5*D5</f>
        <v>0</v>
      </c>
      <c r="K5" s="10">
        <f t="shared" ref="K5:L11" si="3">E5+G5+I5</f>
        <v>0</v>
      </c>
      <c r="L5" s="10">
        <f t="shared" si="3"/>
        <v>0</v>
      </c>
      <c r="M5" s="8" t="s">
        <v>51</v>
      </c>
      <c r="N5" s="1" t="s">
        <v>52</v>
      </c>
      <c r="O5" s="1" t="s">
        <v>51</v>
      </c>
      <c r="P5" s="1" t="s">
        <v>51</v>
      </c>
      <c r="Q5" s="1" t="s">
        <v>51</v>
      </c>
      <c r="R5" s="2">
        <v>1</v>
      </c>
      <c r="S5" s="1" t="s">
        <v>51</v>
      </c>
      <c r="T5" s="6"/>
    </row>
    <row r="6" spans="1:23" ht="30" customHeight="1" x14ac:dyDescent="0.3">
      <c r="A6" s="8" t="s">
        <v>53</v>
      </c>
      <c r="B6" s="8" t="s">
        <v>51</v>
      </c>
      <c r="C6" s="8" t="s">
        <v>51</v>
      </c>
      <c r="D6" s="9">
        <v>1</v>
      </c>
      <c r="E6" s="10">
        <f>F7+F8+F9+F10</f>
        <v>0</v>
      </c>
      <c r="F6" s="10">
        <f t="shared" si="0"/>
        <v>0</v>
      </c>
      <c r="G6" s="10">
        <f>H7+H8+H9+H10</f>
        <v>0</v>
      </c>
      <c r="H6" s="10">
        <f t="shared" si="1"/>
        <v>0</v>
      </c>
      <c r="I6" s="10">
        <f>J7+J8+J9+J10</f>
        <v>0</v>
      </c>
      <c r="J6" s="10">
        <f t="shared" si="2"/>
        <v>0</v>
      </c>
      <c r="K6" s="10">
        <f t="shared" si="3"/>
        <v>0</v>
      </c>
      <c r="L6" s="10">
        <f t="shared" si="3"/>
        <v>0</v>
      </c>
      <c r="M6" s="8" t="s">
        <v>51</v>
      </c>
      <c r="N6" s="1" t="s">
        <v>54</v>
      </c>
      <c r="O6" s="1" t="s">
        <v>51</v>
      </c>
      <c r="P6" s="1" t="s">
        <v>52</v>
      </c>
      <c r="Q6" s="1" t="s">
        <v>51</v>
      </c>
      <c r="R6" s="2">
        <v>2</v>
      </c>
      <c r="S6" s="1" t="s">
        <v>51</v>
      </c>
      <c r="T6" s="6"/>
    </row>
    <row r="7" spans="1:23" ht="30" customHeight="1" x14ac:dyDescent="0.3">
      <c r="A7" s="8" t="s">
        <v>55</v>
      </c>
      <c r="B7" s="8" t="s">
        <v>51</v>
      </c>
      <c r="C7" s="8" t="s">
        <v>51</v>
      </c>
      <c r="D7" s="9">
        <v>1</v>
      </c>
      <c r="E7" s="10">
        <f>공종별내역서!F27</f>
        <v>0</v>
      </c>
      <c r="F7" s="10">
        <f t="shared" si="0"/>
        <v>0</v>
      </c>
      <c r="G7" s="10">
        <f>공종별내역서!H27</f>
        <v>0</v>
      </c>
      <c r="H7" s="10">
        <f t="shared" si="1"/>
        <v>0</v>
      </c>
      <c r="I7" s="10">
        <f>공종별내역서!J27</f>
        <v>0</v>
      </c>
      <c r="J7" s="10">
        <f t="shared" si="2"/>
        <v>0</v>
      </c>
      <c r="K7" s="10">
        <f t="shared" si="3"/>
        <v>0</v>
      </c>
      <c r="L7" s="10">
        <f t="shared" si="3"/>
        <v>0</v>
      </c>
      <c r="M7" s="8" t="s">
        <v>51</v>
      </c>
      <c r="N7" s="1" t="s">
        <v>56</v>
      </c>
      <c r="O7" s="1" t="s">
        <v>51</v>
      </c>
      <c r="P7" s="1" t="s">
        <v>54</v>
      </c>
      <c r="Q7" s="1" t="s">
        <v>51</v>
      </c>
      <c r="R7" s="2">
        <v>3</v>
      </c>
      <c r="S7" s="1" t="s">
        <v>51</v>
      </c>
      <c r="T7" s="6"/>
    </row>
    <row r="8" spans="1:23" ht="30" customHeight="1" x14ac:dyDescent="0.3">
      <c r="A8" s="8" t="s">
        <v>73</v>
      </c>
      <c r="B8" s="8" t="s">
        <v>51</v>
      </c>
      <c r="C8" s="8" t="s">
        <v>51</v>
      </c>
      <c r="D8" s="9">
        <v>1</v>
      </c>
      <c r="E8" s="10">
        <f>공종별내역서!F53</f>
        <v>0</v>
      </c>
      <c r="F8" s="10">
        <f t="shared" si="0"/>
        <v>0</v>
      </c>
      <c r="G8" s="10">
        <f>공종별내역서!H53</f>
        <v>0</v>
      </c>
      <c r="H8" s="10">
        <f t="shared" si="1"/>
        <v>0</v>
      </c>
      <c r="I8" s="10">
        <f>공종별내역서!J53</f>
        <v>0</v>
      </c>
      <c r="J8" s="10">
        <f t="shared" si="2"/>
        <v>0</v>
      </c>
      <c r="K8" s="10">
        <f t="shared" si="3"/>
        <v>0</v>
      </c>
      <c r="L8" s="10">
        <f t="shared" si="3"/>
        <v>0</v>
      </c>
      <c r="M8" s="8" t="s">
        <v>51</v>
      </c>
      <c r="N8" s="1" t="s">
        <v>74</v>
      </c>
      <c r="O8" s="1" t="s">
        <v>51</v>
      </c>
      <c r="P8" s="1" t="s">
        <v>54</v>
      </c>
      <c r="Q8" s="1" t="s">
        <v>51</v>
      </c>
      <c r="R8" s="2">
        <v>3</v>
      </c>
      <c r="S8" s="1" t="s">
        <v>51</v>
      </c>
      <c r="T8" s="6"/>
    </row>
    <row r="9" spans="1:23" ht="30" customHeight="1" x14ac:dyDescent="0.3">
      <c r="A9" s="8" t="s">
        <v>81</v>
      </c>
      <c r="B9" s="8" t="s">
        <v>51</v>
      </c>
      <c r="C9" s="8" t="s">
        <v>51</v>
      </c>
      <c r="D9" s="9">
        <v>1</v>
      </c>
      <c r="E9" s="10">
        <f>공종별내역서!F79</f>
        <v>0</v>
      </c>
      <c r="F9" s="10">
        <f t="shared" si="0"/>
        <v>0</v>
      </c>
      <c r="G9" s="10">
        <f>공종별내역서!H79</f>
        <v>0</v>
      </c>
      <c r="H9" s="10">
        <f t="shared" si="1"/>
        <v>0</v>
      </c>
      <c r="I9" s="10">
        <f>공종별내역서!J79</f>
        <v>0</v>
      </c>
      <c r="J9" s="10">
        <f t="shared" si="2"/>
        <v>0</v>
      </c>
      <c r="K9" s="10">
        <f t="shared" si="3"/>
        <v>0</v>
      </c>
      <c r="L9" s="10">
        <f t="shared" si="3"/>
        <v>0</v>
      </c>
      <c r="M9" s="8" t="s">
        <v>51</v>
      </c>
      <c r="N9" s="1" t="s">
        <v>82</v>
      </c>
      <c r="O9" s="1" t="s">
        <v>51</v>
      </c>
      <c r="P9" s="1" t="s">
        <v>54</v>
      </c>
      <c r="Q9" s="1" t="s">
        <v>51</v>
      </c>
      <c r="R9" s="2">
        <v>3</v>
      </c>
      <c r="S9" s="1" t="s">
        <v>51</v>
      </c>
      <c r="T9" s="6"/>
      <c r="V9" s="5"/>
      <c r="W9" s="18"/>
    </row>
    <row r="10" spans="1:23" ht="30" customHeight="1" x14ac:dyDescent="0.3">
      <c r="A10" s="8" t="s">
        <v>102</v>
      </c>
      <c r="B10" s="8" t="s">
        <v>51</v>
      </c>
      <c r="C10" s="8" t="s">
        <v>51</v>
      </c>
      <c r="D10" s="9">
        <v>1</v>
      </c>
      <c r="E10" s="10">
        <f>공종별내역서!F105</f>
        <v>0</v>
      </c>
      <c r="F10" s="10">
        <f t="shared" si="0"/>
        <v>0</v>
      </c>
      <c r="G10" s="10">
        <f>공종별내역서!H105</f>
        <v>0</v>
      </c>
      <c r="H10" s="10">
        <f t="shared" si="1"/>
        <v>0</v>
      </c>
      <c r="I10" s="10">
        <f>공종별내역서!J105</f>
        <v>0</v>
      </c>
      <c r="J10" s="10">
        <f t="shared" si="2"/>
        <v>0</v>
      </c>
      <c r="K10" s="10">
        <f t="shared" si="3"/>
        <v>0</v>
      </c>
      <c r="L10" s="10">
        <f t="shared" si="3"/>
        <v>0</v>
      </c>
      <c r="M10" s="8" t="s">
        <v>51</v>
      </c>
      <c r="N10" s="1" t="s">
        <v>103</v>
      </c>
      <c r="O10" s="1" t="s">
        <v>51</v>
      </c>
      <c r="P10" s="1" t="s">
        <v>54</v>
      </c>
      <c r="Q10" s="1" t="s">
        <v>51</v>
      </c>
      <c r="R10" s="2">
        <v>3</v>
      </c>
      <c r="S10" s="1" t="s">
        <v>51</v>
      </c>
      <c r="T10" s="6"/>
      <c r="W10" s="18"/>
    </row>
    <row r="11" spans="1:23" ht="30" customHeight="1" x14ac:dyDescent="0.3">
      <c r="A11" s="8" t="s">
        <v>109</v>
      </c>
      <c r="B11" s="8" t="s">
        <v>51</v>
      </c>
      <c r="C11" s="8" t="s">
        <v>51</v>
      </c>
      <c r="D11" s="9">
        <v>1</v>
      </c>
      <c r="E11" s="10">
        <f>공종별내역서!F131</f>
        <v>0</v>
      </c>
      <c r="F11" s="10">
        <f t="shared" si="0"/>
        <v>0</v>
      </c>
      <c r="G11" s="10">
        <f>공종별내역서!H131</f>
        <v>0</v>
      </c>
      <c r="H11" s="10">
        <f t="shared" si="1"/>
        <v>0</v>
      </c>
      <c r="I11" s="10">
        <f>공종별내역서!J131</f>
        <v>0</v>
      </c>
      <c r="J11" s="10">
        <f t="shared" si="2"/>
        <v>0</v>
      </c>
      <c r="K11" s="10">
        <f t="shared" si="3"/>
        <v>0</v>
      </c>
      <c r="L11" s="10">
        <f t="shared" si="3"/>
        <v>0</v>
      </c>
      <c r="M11" s="8" t="s">
        <v>51</v>
      </c>
      <c r="N11" s="1" t="s">
        <v>110</v>
      </c>
      <c r="O11" s="1" t="s">
        <v>51</v>
      </c>
      <c r="P11" s="1" t="s">
        <v>51</v>
      </c>
      <c r="Q11" s="1" t="s">
        <v>111</v>
      </c>
      <c r="R11" s="2">
        <v>2</v>
      </c>
      <c r="S11" s="1" t="s">
        <v>51</v>
      </c>
      <c r="T11" s="6">
        <f>L11*1</f>
        <v>0</v>
      </c>
    </row>
    <row r="12" spans="1:23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3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3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3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3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 x14ac:dyDescent="0.3">
      <c r="A28" s="8" t="s">
        <v>71</v>
      </c>
      <c r="B28" s="9"/>
      <c r="C28" s="9"/>
      <c r="D28" s="9"/>
      <c r="E28" s="9"/>
      <c r="F28" s="10">
        <f>F5</f>
        <v>0</v>
      </c>
      <c r="G28" s="9"/>
      <c r="H28" s="10">
        <f>H5</f>
        <v>0</v>
      </c>
      <c r="I28" s="9"/>
      <c r="J28" s="10">
        <f>J5</f>
        <v>0</v>
      </c>
      <c r="K28" s="9"/>
      <c r="L28" s="10">
        <f>L5</f>
        <v>0</v>
      </c>
      <c r="M28" s="9"/>
      <c r="T28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98425196850393704" right="0.39370078740157483" top="0.59055118110236227" bottom="0.35433070866141736" header="0" footer="0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31"/>
  <sheetViews>
    <sheetView workbookViewId="0">
      <selection activeCell="F13" sqref="F13"/>
    </sheetView>
  </sheetViews>
  <sheetFormatPr defaultRowHeight="16.5" x14ac:dyDescent="0.3"/>
  <cols>
    <col min="1" max="2" width="30.625" customWidth="1"/>
    <col min="3" max="3" width="4.625" customWidth="1"/>
    <col min="4" max="4" width="9.375" customWidth="1"/>
    <col min="5" max="10" width="14.125" customWidth="1"/>
    <col min="11" max="12" width="14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1" t="s">
        <v>205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48" ht="30" customHeigh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/>
      <c r="G2" s="28" t="s">
        <v>8</v>
      </c>
      <c r="H2" s="28"/>
      <c r="I2" s="28" t="s">
        <v>9</v>
      </c>
      <c r="J2" s="28"/>
      <c r="K2" s="28" t="s">
        <v>10</v>
      </c>
      <c r="L2" s="28"/>
      <c r="M2" s="28" t="s">
        <v>11</v>
      </c>
      <c r="N2" s="27" t="s">
        <v>19</v>
      </c>
      <c r="O2" s="27" t="s">
        <v>13</v>
      </c>
      <c r="P2" s="27" t="s">
        <v>20</v>
      </c>
      <c r="Q2" s="27" t="s">
        <v>12</v>
      </c>
      <c r="R2" s="27" t="s">
        <v>21</v>
      </c>
      <c r="S2" s="27" t="s">
        <v>22</v>
      </c>
      <c r="T2" s="27" t="s">
        <v>23</v>
      </c>
      <c r="U2" s="27" t="s">
        <v>24</v>
      </c>
      <c r="V2" s="27" t="s">
        <v>25</v>
      </c>
      <c r="W2" s="27" t="s">
        <v>26</v>
      </c>
      <c r="X2" s="27" t="s">
        <v>27</v>
      </c>
      <c r="Y2" s="27" t="s">
        <v>28</v>
      </c>
      <c r="Z2" s="27" t="s">
        <v>29</v>
      </c>
      <c r="AA2" s="27" t="s">
        <v>30</v>
      </c>
      <c r="AB2" s="27" t="s">
        <v>31</v>
      </c>
      <c r="AC2" s="27" t="s">
        <v>32</v>
      </c>
      <c r="AD2" s="27" t="s">
        <v>33</v>
      </c>
      <c r="AE2" s="27" t="s">
        <v>34</v>
      </c>
      <c r="AF2" s="27" t="s">
        <v>35</v>
      </c>
      <c r="AG2" s="27" t="s">
        <v>36</v>
      </c>
      <c r="AH2" s="27" t="s">
        <v>37</v>
      </c>
      <c r="AI2" s="27" t="s">
        <v>38</v>
      </c>
      <c r="AJ2" s="27" t="s">
        <v>39</v>
      </c>
      <c r="AK2" s="27" t="s">
        <v>40</v>
      </c>
      <c r="AL2" s="27" t="s">
        <v>41</v>
      </c>
      <c r="AM2" s="27" t="s">
        <v>42</v>
      </c>
      <c r="AN2" s="27" t="s">
        <v>43</v>
      </c>
      <c r="AO2" s="27" t="s">
        <v>44</v>
      </c>
      <c r="AP2" s="27" t="s">
        <v>45</v>
      </c>
      <c r="AQ2" s="27" t="s">
        <v>46</v>
      </c>
      <c r="AR2" s="27" t="s">
        <v>47</v>
      </c>
      <c r="AS2" s="27" t="s">
        <v>15</v>
      </c>
      <c r="AT2" s="27" t="s">
        <v>16</v>
      </c>
      <c r="AU2" s="27" t="s">
        <v>48</v>
      </c>
      <c r="AV2" s="27" t="s">
        <v>49</v>
      </c>
    </row>
    <row r="3" spans="1:48" ht="30" customHeight="1" x14ac:dyDescent="0.3">
      <c r="A3" s="28"/>
      <c r="B3" s="28"/>
      <c r="C3" s="28"/>
      <c r="D3" s="28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 x14ac:dyDescent="0.3">
      <c r="A4" s="8" t="s">
        <v>55</v>
      </c>
      <c r="B4" s="8" t="s">
        <v>51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"/>
      <c r="O4" s="2"/>
      <c r="P4" s="2"/>
      <c r="Q4" s="1" t="s">
        <v>56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3">
      <c r="A5" s="8" t="s">
        <v>60</v>
      </c>
      <c r="B5" s="8" t="s">
        <v>61</v>
      </c>
      <c r="C5" s="8" t="s">
        <v>62</v>
      </c>
      <c r="D5" s="9">
        <v>2</v>
      </c>
      <c r="E5" s="11"/>
      <c r="F5" s="11">
        <f>TRUNC(E5*D5, 0)</f>
        <v>0</v>
      </c>
      <c r="G5" s="11"/>
      <c r="H5" s="11">
        <f>TRUNC(G5*D5, 0)</f>
        <v>0</v>
      </c>
      <c r="I5" s="11"/>
      <c r="J5" s="11">
        <f>TRUNC(I5*D5, 0)</f>
        <v>0</v>
      </c>
      <c r="K5" s="11">
        <f t="shared" ref="K5:L6" si="0">TRUNC(E5+G5+I5, 0)</f>
        <v>0</v>
      </c>
      <c r="L5" s="11">
        <f t="shared" si="0"/>
        <v>0</v>
      </c>
      <c r="M5" s="8" t="s">
        <v>63</v>
      </c>
      <c r="N5" s="1" t="s">
        <v>64</v>
      </c>
      <c r="O5" s="1" t="s">
        <v>51</v>
      </c>
      <c r="P5" s="1" t="s">
        <v>51</v>
      </c>
      <c r="Q5" s="1" t="s">
        <v>56</v>
      </c>
      <c r="R5" s="1" t="s">
        <v>58</v>
      </c>
      <c r="S5" s="1" t="s">
        <v>59</v>
      </c>
      <c r="T5" s="1" t="s">
        <v>59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" t="s">
        <v>51</v>
      </c>
      <c r="AS5" s="1" t="s">
        <v>51</v>
      </c>
      <c r="AT5" s="2"/>
      <c r="AU5" s="1" t="s">
        <v>65</v>
      </c>
      <c r="AV5" s="2">
        <v>91</v>
      </c>
    </row>
    <row r="6" spans="1:48" ht="30" customHeight="1" x14ac:dyDescent="0.3">
      <c r="A6" s="8" t="s">
        <v>66</v>
      </c>
      <c r="B6" s="8" t="s">
        <v>67</v>
      </c>
      <c r="C6" s="8" t="s">
        <v>57</v>
      </c>
      <c r="D6" s="9">
        <v>477</v>
      </c>
      <c r="E6" s="11"/>
      <c r="F6" s="11">
        <f>TRUNC(E6*D6, 0)</f>
        <v>0</v>
      </c>
      <c r="G6" s="11"/>
      <c r="H6" s="11">
        <f>TRUNC(G6*D6, 0)</f>
        <v>0</v>
      </c>
      <c r="I6" s="11"/>
      <c r="J6" s="11">
        <f>TRUNC(I6*D6, 0)</f>
        <v>0</v>
      </c>
      <c r="K6" s="11">
        <f t="shared" si="0"/>
        <v>0</v>
      </c>
      <c r="L6" s="11">
        <f t="shared" si="0"/>
        <v>0</v>
      </c>
      <c r="M6" s="8" t="s">
        <v>68</v>
      </c>
      <c r="N6" s="1" t="s">
        <v>69</v>
      </c>
      <c r="O6" s="1" t="s">
        <v>51</v>
      </c>
      <c r="P6" s="1" t="s">
        <v>51</v>
      </c>
      <c r="Q6" s="1" t="s">
        <v>56</v>
      </c>
      <c r="R6" s="1" t="s">
        <v>58</v>
      </c>
      <c r="S6" s="1" t="s">
        <v>59</v>
      </c>
      <c r="T6" s="1" t="s">
        <v>59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1" t="s">
        <v>51</v>
      </c>
      <c r="AS6" s="1" t="s">
        <v>51</v>
      </c>
      <c r="AT6" s="2"/>
      <c r="AU6" s="1" t="s">
        <v>70</v>
      </c>
      <c r="AV6" s="2">
        <v>92</v>
      </c>
    </row>
    <row r="7" spans="1:48" ht="30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71</v>
      </c>
      <c r="B27" s="9"/>
      <c r="C27" s="9"/>
      <c r="D27" s="9"/>
      <c r="E27" s="9"/>
      <c r="F27" s="11">
        <f>SUM(F5:F26)</f>
        <v>0</v>
      </c>
      <c r="G27" s="9"/>
      <c r="H27" s="11">
        <f>SUM(H5:H26)</f>
        <v>0</v>
      </c>
      <c r="I27" s="9"/>
      <c r="J27" s="11">
        <f>SUM(J5:J26)</f>
        <v>0</v>
      </c>
      <c r="K27" s="9"/>
      <c r="L27" s="11">
        <f>SUM(L5:L26)</f>
        <v>0</v>
      </c>
      <c r="M27" s="9"/>
      <c r="N27" t="s">
        <v>72</v>
      </c>
    </row>
    <row r="28" spans="1:48" ht="30" customHeight="1" x14ac:dyDescent="0.3">
      <c r="A28" s="8" t="s">
        <v>73</v>
      </c>
      <c r="B28" s="8" t="s">
        <v>51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2"/>
      <c r="O28" s="2"/>
      <c r="P28" s="2"/>
      <c r="Q28" s="1" t="s">
        <v>74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1:48" ht="30" customHeight="1" x14ac:dyDescent="0.3">
      <c r="A29" s="8" t="s">
        <v>75</v>
      </c>
      <c r="B29" s="8" t="s">
        <v>76</v>
      </c>
      <c r="C29" s="8" t="s">
        <v>77</v>
      </c>
      <c r="D29" s="9">
        <v>73</v>
      </c>
      <c r="E29" s="11"/>
      <c r="F29" s="11">
        <f>TRUNC(E29*D29, 0)</f>
        <v>0</v>
      </c>
      <c r="G29" s="11"/>
      <c r="H29" s="11">
        <f>TRUNC(G29*D29, 0)</f>
        <v>0</v>
      </c>
      <c r="I29" s="11"/>
      <c r="J29" s="11">
        <f>TRUNC(I29*D29, 0)</f>
        <v>0</v>
      </c>
      <c r="K29" s="11">
        <f>TRUNC(E29+G29+I29, 0)</f>
        <v>0</v>
      </c>
      <c r="L29" s="11">
        <f>TRUNC(F29+H29+J29, 0)</f>
        <v>0</v>
      </c>
      <c r="M29" s="8" t="s">
        <v>78</v>
      </c>
      <c r="N29" s="1" t="s">
        <v>79</v>
      </c>
      <c r="O29" s="1" t="s">
        <v>51</v>
      </c>
      <c r="P29" s="1" t="s">
        <v>51</v>
      </c>
      <c r="Q29" s="1" t="s">
        <v>74</v>
      </c>
      <c r="R29" s="1" t="s">
        <v>58</v>
      </c>
      <c r="S29" s="1" t="s">
        <v>59</v>
      </c>
      <c r="T29" s="1" t="s">
        <v>59</v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1" t="s">
        <v>51</v>
      </c>
      <c r="AS29" s="1" t="s">
        <v>51</v>
      </c>
      <c r="AT29" s="2"/>
      <c r="AU29" s="1" t="s">
        <v>80</v>
      </c>
      <c r="AV29" s="2">
        <v>95</v>
      </c>
    </row>
    <row r="30" spans="1:48" ht="30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48" ht="30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48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8" t="s">
        <v>71</v>
      </c>
      <c r="B53" s="9"/>
      <c r="C53" s="9"/>
      <c r="D53" s="9"/>
      <c r="E53" s="9"/>
      <c r="F53" s="11">
        <f>SUM(F29:F52)</f>
        <v>0</v>
      </c>
      <c r="G53" s="9"/>
      <c r="H53" s="11">
        <f>SUM(H29:H52)</f>
        <v>0</v>
      </c>
      <c r="I53" s="9"/>
      <c r="J53" s="11">
        <f>SUM(J29:J52)</f>
        <v>0</v>
      </c>
      <c r="K53" s="9"/>
      <c r="L53" s="11">
        <f>SUM(L29:L52)</f>
        <v>0</v>
      </c>
      <c r="M53" s="9"/>
      <c r="N53" t="s">
        <v>72</v>
      </c>
    </row>
    <row r="54" spans="1:48" ht="30" customHeight="1" x14ac:dyDescent="0.3">
      <c r="A54" s="8" t="s">
        <v>81</v>
      </c>
      <c r="B54" s="8" t="s">
        <v>51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1" t="s">
        <v>82</v>
      </c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</row>
    <row r="55" spans="1:48" ht="30" customHeight="1" x14ac:dyDescent="0.3">
      <c r="A55" s="8" t="s">
        <v>83</v>
      </c>
      <c r="B55" s="8" t="s">
        <v>84</v>
      </c>
      <c r="C55" s="8" t="s">
        <v>77</v>
      </c>
      <c r="D55" s="9">
        <v>140</v>
      </c>
      <c r="E55" s="11"/>
      <c r="F55" s="11">
        <f>TRUNC(E55*D55, 0)</f>
        <v>0</v>
      </c>
      <c r="G55" s="11"/>
      <c r="H55" s="11">
        <f>TRUNC(G55*D55, 0)</f>
        <v>0</v>
      </c>
      <c r="I55" s="11"/>
      <c r="J55" s="11">
        <f>TRUNC(I55*D55, 0)</f>
        <v>0</v>
      </c>
      <c r="K55" s="11">
        <f t="shared" ref="K55:L58" si="1">TRUNC(E55+G55+I55, 0)</f>
        <v>0</v>
      </c>
      <c r="L55" s="11">
        <f t="shared" si="1"/>
        <v>0</v>
      </c>
      <c r="M55" s="8" t="s">
        <v>85</v>
      </c>
      <c r="N55" s="1" t="s">
        <v>86</v>
      </c>
      <c r="O55" s="1" t="s">
        <v>51</v>
      </c>
      <c r="P55" s="1" t="s">
        <v>51</v>
      </c>
      <c r="Q55" s="1" t="s">
        <v>82</v>
      </c>
      <c r="R55" s="1" t="s">
        <v>58</v>
      </c>
      <c r="S55" s="1" t="s">
        <v>59</v>
      </c>
      <c r="T55" s="1" t="s">
        <v>59</v>
      </c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1" t="s">
        <v>51</v>
      </c>
      <c r="AS55" s="1" t="s">
        <v>51</v>
      </c>
      <c r="AT55" s="2"/>
      <c r="AU55" s="1" t="s">
        <v>87</v>
      </c>
      <c r="AV55" s="2">
        <v>97</v>
      </c>
    </row>
    <row r="56" spans="1:48" ht="30" customHeight="1" x14ac:dyDescent="0.3">
      <c r="A56" s="8" t="s">
        <v>83</v>
      </c>
      <c r="B56" s="8" t="s">
        <v>88</v>
      </c>
      <c r="C56" s="8" t="s">
        <v>77</v>
      </c>
      <c r="D56" s="9">
        <v>718</v>
      </c>
      <c r="E56" s="11"/>
      <c r="F56" s="11">
        <f>TRUNC(E56*D56, 0)</f>
        <v>0</v>
      </c>
      <c r="G56" s="11"/>
      <c r="H56" s="11">
        <f>TRUNC(G56*D56, 0)</f>
        <v>0</v>
      </c>
      <c r="I56" s="11"/>
      <c r="J56" s="11">
        <f>TRUNC(I56*D56, 0)</f>
        <v>0</v>
      </c>
      <c r="K56" s="11">
        <f t="shared" si="1"/>
        <v>0</v>
      </c>
      <c r="L56" s="11">
        <f t="shared" si="1"/>
        <v>0</v>
      </c>
      <c r="M56" s="8" t="s">
        <v>89</v>
      </c>
      <c r="N56" s="1" t="s">
        <v>90</v>
      </c>
      <c r="O56" s="1" t="s">
        <v>51</v>
      </c>
      <c r="P56" s="1" t="s">
        <v>51</v>
      </c>
      <c r="Q56" s="1" t="s">
        <v>82</v>
      </c>
      <c r="R56" s="1" t="s">
        <v>58</v>
      </c>
      <c r="S56" s="1" t="s">
        <v>59</v>
      </c>
      <c r="T56" s="1" t="s">
        <v>59</v>
      </c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1" t="s">
        <v>51</v>
      </c>
      <c r="AS56" s="1" t="s">
        <v>51</v>
      </c>
      <c r="AT56" s="2"/>
      <c r="AU56" s="1" t="s">
        <v>91</v>
      </c>
      <c r="AV56" s="2">
        <v>98</v>
      </c>
    </row>
    <row r="57" spans="1:48" ht="30" customHeight="1" x14ac:dyDescent="0.3">
      <c r="A57" s="8" t="s">
        <v>92</v>
      </c>
      <c r="B57" s="8" t="s">
        <v>93</v>
      </c>
      <c r="C57" s="8" t="s">
        <v>77</v>
      </c>
      <c r="D57" s="9">
        <v>73</v>
      </c>
      <c r="E57" s="11"/>
      <c r="F57" s="11">
        <f>TRUNC(E57*D57, 0)</f>
        <v>0</v>
      </c>
      <c r="G57" s="11"/>
      <c r="H57" s="11">
        <f>TRUNC(G57*D57, 0)</f>
        <v>0</v>
      </c>
      <c r="I57" s="11"/>
      <c r="J57" s="11">
        <f>TRUNC(I57*D57, 0)</f>
        <v>0</v>
      </c>
      <c r="K57" s="11">
        <f t="shared" si="1"/>
        <v>0</v>
      </c>
      <c r="L57" s="11">
        <f t="shared" si="1"/>
        <v>0</v>
      </c>
      <c r="M57" s="8" t="s">
        <v>94</v>
      </c>
      <c r="N57" s="1" t="s">
        <v>95</v>
      </c>
      <c r="O57" s="1" t="s">
        <v>51</v>
      </c>
      <c r="P57" s="1" t="s">
        <v>51</v>
      </c>
      <c r="Q57" s="1" t="s">
        <v>82</v>
      </c>
      <c r="R57" s="1" t="s">
        <v>58</v>
      </c>
      <c r="S57" s="1" t="s">
        <v>59</v>
      </c>
      <c r="T57" s="1" t="s">
        <v>59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1" t="s">
        <v>51</v>
      </c>
      <c r="AS57" s="1" t="s">
        <v>51</v>
      </c>
      <c r="AT57" s="2"/>
      <c r="AU57" s="1" t="s">
        <v>96</v>
      </c>
      <c r="AV57" s="2">
        <v>99</v>
      </c>
    </row>
    <row r="58" spans="1:48" ht="30" customHeight="1" x14ac:dyDescent="0.3">
      <c r="A58" s="8" t="s">
        <v>97</v>
      </c>
      <c r="B58" s="8" t="s">
        <v>98</v>
      </c>
      <c r="C58" s="8" t="s">
        <v>57</v>
      </c>
      <c r="D58" s="9">
        <v>410</v>
      </c>
      <c r="E58" s="11"/>
      <c r="F58" s="11">
        <f>TRUNC(E58*D58, 0)</f>
        <v>0</v>
      </c>
      <c r="G58" s="11"/>
      <c r="H58" s="11">
        <f>TRUNC(G58*D58, 0)</f>
        <v>0</v>
      </c>
      <c r="I58" s="11"/>
      <c r="J58" s="11">
        <f>TRUNC(I58*D58, 0)</f>
        <v>0</v>
      </c>
      <c r="K58" s="11">
        <f t="shared" si="1"/>
        <v>0</v>
      </c>
      <c r="L58" s="11">
        <f t="shared" si="1"/>
        <v>0</v>
      </c>
      <c r="M58" s="8" t="s">
        <v>99</v>
      </c>
      <c r="N58" s="1" t="s">
        <v>100</v>
      </c>
      <c r="O58" s="1" t="s">
        <v>51</v>
      </c>
      <c r="P58" s="1" t="s">
        <v>51</v>
      </c>
      <c r="Q58" s="1" t="s">
        <v>82</v>
      </c>
      <c r="R58" s="1" t="s">
        <v>58</v>
      </c>
      <c r="S58" s="1" t="s">
        <v>59</v>
      </c>
      <c r="T58" s="1" t="s">
        <v>59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1" t="s">
        <v>51</v>
      </c>
      <c r="AS58" s="1" t="s">
        <v>51</v>
      </c>
      <c r="AT58" s="2"/>
      <c r="AU58" s="1" t="s">
        <v>101</v>
      </c>
      <c r="AV58" s="2">
        <v>100</v>
      </c>
    </row>
    <row r="59" spans="1:48" ht="30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 x14ac:dyDescent="0.3">
      <c r="A79" s="8" t="s">
        <v>71</v>
      </c>
      <c r="B79" s="9"/>
      <c r="C79" s="9"/>
      <c r="D79" s="9"/>
      <c r="E79" s="9"/>
      <c r="F79" s="11">
        <f>SUM(F55:F78)</f>
        <v>0</v>
      </c>
      <c r="G79" s="9"/>
      <c r="H79" s="11">
        <f>SUM(H55:H78)</f>
        <v>0</v>
      </c>
      <c r="I79" s="9"/>
      <c r="J79" s="11">
        <f>SUM(J55:J78)</f>
        <v>0</v>
      </c>
      <c r="K79" s="9"/>
      <c r="L79" s="11">
        <f>SUM(L55:L78)</f>
        <v>0</v>
      </c>
      <c r="M79" s="9"/>
      <c r="N79" t="s">
        <v>72</v>
      </c>
    </row>
    <row r="80" spans="1:48" ht="30" customHeight="1" x14ac:dyDescent="0.3">
      <c r="A80" s="8" t="s">
        <v>102</v>
      </c>
      <c r="B80" s="8" t="s">
        <v>51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2"/>
      <c r="O80" s="2"/>
      <c r="P80" s="2"/>
      <c r="Q80" s="1" t="s">
        <v>103</v>
      </c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</row>
    <row r="81" spans="1:48" ht="30" customHeight="1" x14ac:dyDescent="0.3">
      <c r="A81" s="8" t="s">
        <v>104</v>
      </c>
      <c r="B81" s="8" t="s">
        <v>105</v>
      </c>
      <c r="C81" s="8" t="s">
        <v>57</v>
      </c>
      <c r="D81" s="9">
        <v>1090</v>
      </c>
      <c r="E81" s="11"/>
      <c r="F81" s="11">
        <f>TRUNC(E81*D81, 0)</f>
        <v>0</v>
      </c>
      <c r="G81" s="11"/>
      <c r="H81" s="11">
        <f>TRUNC(G81*D81, 0)</f>
        <v>0</v>
      </c>
      <c r="I81" s="11"/>
      <c r="J81" s="11">
        <f>TRUNC(I81*D81, 0)</f>
        <v>0</v>
      </c>
      <c r="K81" s="11">
        <f>TRUNC(E81+G81+I81, 0)</f>
        <v>0</v>
      </c>
      <c r="L81" s="11">
        <f>TRUNC(F81+H81+J81, 0)</f>
        <v>0</v>
      </c>
      <c r="M81" s="8" t="s">
        <v>106</v>
      </c>
      <c r="N81" s="1" t="s">
        <v>107</v>
      </c>
      <c r="O81" s="1" t="s">
        <v>51</v>
      </c>
      <c r="P81" s="1" t="s">
        <v>51</v>
      </c>
      <c r="Q81" s="1" t="s">
        <v>103</v>
      </c>
      <c r="R81" s="1" t="s">
        <v>58</v>
      </c>
      <c r="S81" s="1" t="s">
        <v>59</v>
      </c>
      <c r="T81" s="1" t="s">
        <v>59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1" t="s">
        <v>51</v>
      </c>
      <c r="AS81" s="1" t="s">
        <v>51</v>
      </c>
      <c r="AT81" s="2"/>
      <c r="AU81" s="1" t="s">
        <v>108</v>
      </c>
      <c r="AV81" s="2">
        <v>102</v>
      </c>
    </row>
    <row r="82" spans="1:48" ht="30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48" ht="30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8" t="s">
        <v>71</v>
      </c>
      <c r="B105" s="9"/>
      <c r="C105" s="9"/>
      <c r="D105" s="9"/>
      <c r="E105" s="9"/>
      <c r="F105" s="11">
        <f>SUM(F81:F104)</f>
        <v>0</v>
      </c>
      <c r="G105" s="9"/>
      <c r="H105" s="11">
        <f>SUM(H81:H104)</f>
        <v>0</v>
      </c>
      <c r="I105" s="9"/>
      <c r="J105" s="11">
        <f>SUM(J81:J104)</f>
        <v>0</v>
      </c>
      <c r="K105" s="9"/>
      <c r="L105" s="11">
        <f>SUM(L81:L104)</f>
        <v>0</v>
      </c>
      <c r="M105" s="9"/>
      <c r="N105" t="s">
        <v>72</v>
      </c>
    </row>
    <row r="106" spans="1:48" ht="30" customHeight="1" x14ac:dyDescent="0.3">
      <c r="A106" s="8" t="s">
        <v>109</v>
      </c>
      <c r="B106" s="8" t="s">
        <v>51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2"/>
      <c r="O106" s="2"/>
      <c r="P106" s="2"/>
      <c r="Q106" s="1" t="s">
        <v>110</v>
      </c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</row>
    <row r="107" spans="1:48" ht="30" customHeight="1" x14ac:dyDescent="0.3">
      <c r="A107" s="8" t="s">
        <v>112</v>
      </c>
      <c r="B107" s="8" t="s">
        <v>113</v>
      </c>
      <c r="C107" s="8" t="s">
        <v>114</v>
      </c>
      <c r="D107" s="9">
        <v>8.2449999999999992</v>
      </c>
      <c r="E107" s="11"/>
      <c r="F107" s="11">
        <f>TRUNC(E107*D107, 0)</f>
        <v>0</v>
      </c>
      <c r="G107" s="11"/>
      <c r="H107" s="11">
        <f>TRUNC(G107*D107, 0)</f>
        <v>0</v>
      </c>
      <c r="I107" s="11"/>
      <c r="J107" s="11">
        <f>TRUNC(I107*D107, 0)</f>
        <v>0</v>
      </c>
      <c r="K107" s="11">
        <f t="shared" ref="K107:L109" si="2">TRUNC(E107+G107+I107, 0)</f>
        <v>0</v>
      </c>
      <c r="L107" s="11">
        <f t="shared" si="2"/>
        <v>0</v>
      </c>
      <c r="M107" s="8" t="s">
        <v>51</v>
      </c>
      <c r="N107" s="1" t="s">
        <v>115</v>
      </c>
      <c r="O107" s="1" t="s">
        <v>51</v>
      </c>
      <c r="P107" s="1" t="s">
        <v>51</v>
      </c>
      <c r="Q107" s="1" t="s">
        <v>110</v>
      </c>
      <c r="R107" s="1" t="s">
        <v>59</v>
      </c>
      <c r="S107" s="1" t="s">
        <v>59</v>
      </c>
      <c r="T107" s="1" t="s">
        <v>58</v>
      </c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1" t="s">
        <v>51</v>
      </c>
      <c r="AS107" s="1" t="s">
        <v>51</v>
      </c>
      <c r="AT107" s="2"/>
      <c r="AU107" s="1" t="s">
        <v>116</v>
      </c>
      <c r="AV107" s="2">
        <v>106</v>
      </c>
    </row>
    <row r="108" spans="1:48" ht="30" customHeight="1" x14ac:dyDescent="0.3">
      <c r="A108" s="8" t="s">
        <v>117</v>
      </c>
      <c r="B108" s="8" t="s">
        <v>118</v>
      </c>
      <c r="C108" s="8" t="s">
        <v>114</v>
      </c>
      <c r="D108" s="9">
        <v>8.2449999999999992</v>
      </c>
      <c r="E108" s="11"/>
      <c r="F108" s="11">
        <f>TRUNC(E108*D108, 0)</f>
        <v>0</v>
      </c>
      <c r="G108" s="11"/>
      <c r="H108" s="11">
        <f>TRUNC(G108*D108, 0)</f>
        <v>0</v>
      </c>
      <c r="I108" s="11"/>
      <c r="J108" s="11">
        <f>TRUNC(I108*D108, 0)</f>
        <v>0</v>
      </c>
      <c r="K108" s="11">
        <f t="shared" si="2"/>
        <v>0</v>
      </c>
      <c r="L108" s="11">
        <f t="shared" si="2"/>
        <v>0</v>
      </c>
      <c r="M108" s="8" t="s">
        <v>51</v>
      </c>
      <c r="N108" s="1" t="s">
        <v>119</v>
      </c>
      <c r="O108" s="1" t="s">
        <v>51</v>
      </c>
      <c r="P108" s="1" t="s">
        <v>51</v>
      </c>
      <c r="Q108" s="1" t="s">
        <v>110</v>
      </c>
      <c r="R108" s="1" t="s">
        <v>59</v>
      </c>
      <c r="S108" s="1" t="s">
        <v>59</v>
      </c>
      <c r="T108" s="1" t="s">
        <v>58</v>
      </c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1" t="s">
        <v>51</v>
      </c>
      <c r="AS108" s="1" t="s">
        <v>51</v>
      </c>
      <c r="AT108" s="2"/>
      <c r="AU108" s="1" t="s">
        <v>120</v>
      </c>
      <c r="AV108" s="2">
        <v>107</v>
      </c>
    </row>
    <row r="109" spans="1:48" ht="30" customHeight="1" x14ac:dyDescent="0.3">
      <c r="A109" s="8" t="s">
        <v>121</v>
      </c>
      <c r="B109" s="8" t="s">
        <v>122</v>
      </c>
      <c r="C109" s="8" t="s">
        <v>114</v>
      </c>
      <c r="D109" s="9">
        <v>8.2449999999999992</v>
      </c>
      <c r="E109" s="11"/>
      <c r="F109" s="11">
        <f>TRUNC(E109*D109, 0)</f>
        <v>0</v>
      </c>
      <c r="G109" s="11"/>
      <c r="H109" s="11">
        <f>TRUNC(G109*D109, 0)</f>
        <v>0</v>
      </c>
      <c r="I109" s="11"/>
      <c r="J109" s="11">
        <f>TRUNC(I109*D109, 0)</f>
        <v>0</v>
      </c>
      <c r="K109" s="11">
        <f t="shared" si="2"/>
        <v>0</v>
      </c>
      <c r="L109" s="11">
        <f t="shared" si="2"/>
        <v>0</v>
      </c>
      <c r="M109" s="8" t="s">
        <v>51</v>
      </c>
      <c r="N109" s="1" t="s">
        <v>123</v>
      </c>
      <c r="O109" s="1" t="s">
        <v>51</v>
      </c>
      <c r="P109" s="1" t="s">
        <v>51</v>
      </c>
      <c r="Q109" s="1" t="s">
        <v>110</v>
      </c>
      <c r="R109" s="1" t="s">
        <v>59</v>
      </c>
      <c r="S109" s="1" t="s">
        <v>59</v>
      </c>
      <c r="T109" s="1" t="s">
        <v>58</v>
      </c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1" t="s">
        <v>51</v>
      </c>
      <c r="AS109" s="1" t="s">
        <v>51</v>
      </c>
      <c r="AT109" s="2"/>
      <c r="AU109" s="1" t="s">
        <v>124</v>
      </c>
      <c r="AV109" s="2">
        <v>108</v>
      </c>
    </row>
    <row r="110" spans="1:48" ht="30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14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14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14" ht="30" customHeight="1" x14ac:dyDescent="0.3">
      <c r="A131" s="8" t="s">
        <v>71</v>
      </c>
      <c r="B131" s="9"/>
      <c r="C131" s="9"/>
      <c r="D131" s="9"/>
      <c r="E131" s="9"/>
      <c r="F131" s="11">
        <f>SUM(F107:F130)</f>
        <v>0</v>
      </c>
      <c r="G131" s="9"/>
      <c r="H131" s="11">
        <f>SUM(H107:H130)</f>
        <v>0</v>
      </c>
      <c r="I131" s="9"/>
      <c r="J131" s="11">
        <f>SUM(J107:J130)</f>
        <v>0</v>
      </c>
      <c r="K131" s="9"/>
      <c r="L131" s="11">
        <f>SUM(L107:L130)</f>
        <v>0</v>
      </c>
      <c r="M131" s="9"/>
      <c r="N131" t="s">
        <v>72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98425196850393704" right="0.39370078740157483" top="0.59055118110236227" bottom="0.35433070866141736" header="0" footer="0"/>
  <pageSetup paperSize="9" scale="60" fitToHeight="0" orientation="landscape" r:id="rId1"/>
  <rowBreaks count="5" manualBreakCount="5">
    <brk id="27" max="16383" man="1"/>
    <brk id="53" max="16383" man="1"/>
    <brk id="79" max="16383" man="1"/>
    <brk id="105" max="16383" man="1"/>
    <brk id="1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SEJONG</cp:lastModifiedBy>
  <cp:lastPrinted>2021-06-04T12:37:41Z</cp:lastPrinted>
  <dcterms:created xsi:type="dcterms:W3CDTF">2021-06-04T10:48:26Z</dcterms:created>
  <dcterms:modified xsi:type="dcterms:W3CDTF">2021-07-19T04:19:43Z</dcterms:modified>
</cp:coreProperties>
</file>