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5165" windowHeight="8895" tabRatio="724" activeTab="0"/>
  </bookViews>
  <sheets>
    <sheet name="원가" sheetId="1" r:id="rId1"/>
    <sheet name="총괄표" sheetId="2" r:id="rId2"/>
    <sheet name="내역서" sheetId="3" r:id="rId3"/>
    <sheet name="합산자재" sheetId="4" state="hidden" r:id="rId4"/>
    <sheet name="Sheet1" sheetId="5" r:id="rId5"/>
    <sheet name="옵션" sheetId="6" state="hidden" r:id="rId6"/>
  </sheets>
  <externalReferences>
    <externalReference r:id="rId9"/>
  </externalReferences>
  <definedNames>
    <definedName name="_xlnm.Print_Area" localSheetId="2">'내역서'!$A$1:$P$106</definedName>
    <definedName name="_xlnm.Print_Area" localSheetId="0">'원가'!$A$1:$E$36</definedName>
    <definedName name="_xlnm.Print_Area" localSheetId="1">'총괄표'!$A$1:$Q$29</definedName>
    <definedName name="_xlnm.Print_Titles" localSheetId="2">'내역서'!$1:$3</definedName>
    <definedName name="_xlnm.Print_Titles" localSheetId="1">'총괄표'!$1:$3</definedName>
    <definedName name="_xlnm.Print_Titles" localSheetId="3">'합산자재'!$1:$3</definedName>
    <definedName name="계">#REF!</definedName>
  </definedNames>
  <calcPr fullCalcOnLoad="1"/>
</workbook>
</file>

<file path=xl/sharedStrings.xml><?xml version="1.0" encoding="utf-8"?>
<sst xmlns="http://schemas.openxmlformats.org/spreadsheetml/2006/main" count="724" uniqueCount="486">
  <si>
    <t>수량</t>
  </si>
  <si>
    <t xml:space="preserve"> </t>
  </si>
  <si>
    <t>코드</t>
  </si>
  <si>
    <t>공종코드</t>
  </si>
  <si>
    <t>…</t>
  </si>
  <si>
    <t>금액</t>
  </si>
  <si>
    <t>번호</t>
  </si>
  <si>
    <t>노임 계산 정보</t>
  </si>
  <si>
    <t>노임계</t>
  </si>
  <si>
    <t>전체(%)</t>
  </si>
  <si>
    <t>공종별(%)</t>
  </si>
  <si>
    <t>노임 소수</t>
  </si>
  <si>
    <t>부속재 및 손료</t>
  </si>
  <si>
    <t>소모재</t>
  </si>
  <si>
    <t>자재계</t>
  </si>
  <si>
    <t>CD관부속재(%)</t>
  </si>
  <si>
    <t>*(그룹별 노임 추가 할증)*</t>
  </si>
  <si>
    <t>적용율(%)</t>
  </si>
  <si>
    <t>자동부속재(전기)</t>
  </si>
  <si>
    <t>자동부속재(통신)</t>
  </si>
  <si>
    <t>배관부속재(%)</t>
  </si>
  <si>
    <t>일반배관재</t>
  </si>
  <si>
    <t>CD배관재</t>
  </si>
  <si>
    <t>연속견적가로형식</t>
  </si>
  <si>
    <t xml:space="preserve"> </t>
  </si>
  <si>
    <t>재료비</t>
  </si>
  <si>
    <t>노무비</t>
  </si>
  <si>
    <t>경비</t>
  </si>
  <si>
    <t>계</t>
  </si>
  <si>
    <t xml:space="preserve"> </t>
  </si>
  <si>
    <t>공   종   명</t>
  </si>
  <si>
    <t>규격</t>
  </si>
  <si>
    <t>단위</t>
  </si>
  <si>
    <t>비고</t>
  </si>
  <si>
    <t>단가</t>
  </si>
  <si>
    <t>명   칭</t>
  </si>
  <si>
    <t>규   격</t>
  </si>
  <si>
    <t>지급비</t>
  </si>
  <si>
    <t>총 급 액</t>
  </si>
  <si>
    <t>관급 자재비</t>
  </si>
  <si>
    <t>적용율(%)</t>
  </si>
  <si>
    <t>끝자리</t>
  </si>
  <si>
    <t>적용율(%)/100</t>
  </si>
  <si>
    <t>일위대가소수</t>
  </si>
  <si>
    <t>전체자재 적용율(%)(공종/일위대가)</t>
  </si>
  <si>
    <t>전체노임 적용율(%)(공종)</t>
  </si>
  <si>
    <t>전체노임 적용율(%)(일위대가)</t>
  </si>
  <si>
    <t>*(그룹별 자재 단가 추가 할증)*</t>
  </si>
  <si>
    <t>Cable(CAB) 할증(%)</t>
  </si>
  <si>
    <t>Wire (WIR) 할증(%)</t>
  </si>
  <si>
    <t>Pipe (PIP) 할증(%)</t>
  </si>
  <si>
    <t>제 4그룹   할증(%)</t>
  </si>
  <si>
    <t>제 5그룹   할증(%)</t>
  </si>
  <si>
    <t>소모잡자재(%)</t>
  </si>
  <si>
    <t>방폭할증(%)</t>
  </si>
  <si>
    <t>고소할증(%)</t>
  </si>
  <si>
    <t>공구손료(%)</t>
  </si>
  <si>
    <t>*(공종별 노임 적용율(%))*</t>
  </si>
  <si>
    <t>소수자릿수</t>
  </si>
  <si>
    <t>비 목</t>
  </si>
  <si>
    <t>구  분</t>
  </si>
  <si>
    <t>금 액</t>
  </si>
  <si>
    <t>구  성  비</t>
  </si>
  <si>
    <t xml:space="preserve"> </t>
  </si>
  <si>
    <t>요율</t>
  </si>
  <si>
    <t>수량</t>
  </si>
  <si>
    <t>금액</t>
  </si>
  <si>
    <t>이윤</t>
  </si>
  <si>
    <t>끝자리 맞추기</t>
  </si>
  <si>
    <t>재 료 비</t>
  </si>
  <si>
    <t>순</t>
  </si>
  <si>
    <t>노 무 비</t>
  </si>
  <si>
    <t>공</t>
  </si>
  <si>
    <t>경</t>
  </si>
  <si>
    <t>사</t>
  </si>
  <si>
    <t>비</t>
  </si>
  <si>
    <t>1-1-1.통합배선설비공사</t>
  </si>
  <si>
    <t>1-1-2.TV설비공사</t>
  </si>
  <si>
    <t>1-1-3.방송설비공사</t>
  </si>
  <si>
    <t>1-1-4.AV설비공사</t>
  </si>
  <si>
    <t>1-1-5.CABLE DUCT공사</t>
  </si>
  <si>
    <t>1-1-6.철거공사</t>
  </si>
  <si>
    <t>3913170610034965</t>
  </si>
  <si>
    <t>경질비닐전선관</t>
  </si>
  <si>
    <t>HI 16 mm</t>
  </si>
  <si>
    <t>M</t>
  </si>
  <si>
    <t>3913170610034966</t>
  </si>
  <si>
    <t>HI 22 mm</t>
  </si>
  <si>
    <t>3913170610034967</t>
  </si>
  <si>
    <t>HI 28 mm</t>
  </si>
  <si>
    <t>3913170610035664</t>
  </si>
  <si>
    <t>합성수지제 가요전선관</t>
  </si>
  <si>
    <t>CD-난연성 16㎜</t>
  </si>
  <si>
    <t>3913170610035665</t>
  </si>
  <si>
    <t>CD-난연성 22㎜</t>
  </si>
  <si>
    <t>3913170610035666</t>
  </si>
  <si>
    <t>CD-난연성 28㎜</t>
  </si>
  <si>
    <t>3913170620174434</t>
  </si>
  <si>
    <t>1종금속제가요전선관</t>
  </si>
  <si>
    <t>커넥터, 16 mm 일반-비방수</t>
  </si>
  <si>
    <t>개</t>
  </si>
  <si>
    <t>3913170620174478</t>
  </si>
  <si>
    <t>16 mm 고장력-비방수</t>
  </si>
  <si>
    <t>3913170820935617</t>
  </si>
  <si>
    <t>경질비닐전선관용 부품</t>
  </si>
  <si>
    <t>노말밴드, 28 mm</t>
  </si>
  <si>
    <t>3912130810035750</t>
  </si>
  <si>
    <t>아우트렛박스</t>
  </si>
  <si>
    <t>8각 54㎜</t>
  </si>
  <si>
    <t>3912130810035753</t>
  </si>
  <si>
    <t>중형4각 54㎜</t>
  </si>
  <si>
    <t>3912130610035778</t>
  </si>
  <si>
    <t>스위치박스</t>
  </si>
  <si>
    <t>1 개용 54 mm</t>
  </si>
  <si>
    <t>3912130610036786</t>
  </si>
  <si>
    <t>연결박스</t>
  </si>
  <si>
    <t>4각 54㎜</t>
  </si>
  <si>
    <t>3912130820174712</t>
  </si>
  <si>
    <t>아우트렛박스 커버</t>
  </si>
  <si>
    <t>8각, 둥근구멍(평)</t>
  </si>
  <si>
    <t>3912130820174715</t>
  </si>
  <si>
    <t>4각, 둥근구멍(평)</t>
  </si>
  <si>
    <t>3912130320175917</t>
  </si>
  <si>
    <t>JOINT BOX</t>
  </si>
  <si>
    <t>100*100*50</t>
  </si>
  <si>
    <t>EA</t>
  </si>
  <si>
    <t>3912130310035796</t>
  </si>
  <si>
    <t>풀박스</t>
  </si>
  <si>
    <t>100×100×100</t>
  </si>
  <si>
    <t>3913170520175118</t>
  </si>
  <si>
    <t>케이블트레이부속품</t>
  </si>
  <si>
    <t>JOINT CONNEC.아연도100Hx2.3</t>
  </si>
  <si>
    <t>3913170520175120</t>
  </si>
  <si>
    <t>SHANK BOLT &amp; NUT, 아연도</t>
  </si>
  <si>
    <t>3913170520175124</t>
  </si>
  <si>
    <t>BONDING JUMPER, 38㎟</t>
  </si>
  <si>
    <t>3913170520935624</t>
  </si>
  <si>
    <t>RAIL CLAMP</t>
  </si>
  <si>
    <t>3913170520175125</t>
  </si>
  <si>
    <t>HOLD DOWN CLAMP, 아연도</t>
  </si>
  <si>
    <t>3913170520175126</t>
  </si>
  <si>
    <t>찬넬스프링 너트, 아연도</t>
  </si>
  <si>
    <t>3913170520175128</t>
  </si>
  <si>
    <t>U CHANNEL, 41x41x2.6t</t>
  </si>
  <si>
    <t>3913170420175332</t>
  </si>
  <si>
    <t>덕트형 케이블트레이</t>
  </si>
  <si>
    <t>DUCT, W 200</t>
  </si>
  <si>
    <t>3913170520175442</t>
  </si>
  <si>
    <t>덕트형 케이블트레이부속</t>
  </si>
  <si>
    <t>HOR. ELBOW, W 200</t>
  </si>
  <si>
    <t>3913170520175449</t>
  </si>
  <si>
    <t>VER. ELBOW, W 200</t>
  </si>
  <si>
    <t>3913170520175456</t>
  </si>
  <si>
    <t>HOR. TEE, W 200</t>
  </si>
  <si>
    <t>3913170810036357</t>
  </si>
  <si>
    <t>강재전선관용 부품</t>
  </si>
  <si>
    <t>파이프행거, 16 C</t>
  </si>
  <si>
    <t>3913170810036358</t>
  </si>
  <si>
    <t>파이프행거, 22 C</t>
  </si>
  <si>
    <t>3913170810036359</t>
  </si>
  <si>
    <t>파이프행거, 28 C</t>
  </si>
  <si>
    <t>3116210220135769</t>
  </si>
  <si>
    <t>스트롱앵커</t>
  </si>
  <si>
    <t>3/8</t>
  </si>
  <si>
    <t>3116280220163395</t>
  </si>
  <si>
    <t>인서트</t>
  </si>
  <si>
    <t>주물, Φ9mm</t>
  </si>
  <si>
    <t>3116169820135160</t>
  </si>
  <si>
    <t>행거볼트</t>
  </si>
  <si>
    <t>∮9×1000㎜</t>
  </si>
  <si>
    <t>2612162922076726</t>
  </si>
  <si>
    <t>내열비닐절연전선</t>
  </si>
  <si>
    <t>HFIX 1.5sq (1.38mm)-단선</t>
  </si>
  <si>
    <t>2612160320684231</t>
  </si>
  <si>
    <t>난연제어케이블</t>
  </si>
  <si>
    <t>F-CVV 3Cx2.5㎟</t>
  </si>
  <si>
    <t>2612160120185811</t>
  </si>
  <si>
    <t>Mic Cable</t>
  </si>
  <si>
    <t>L-2E5</t>
  </si>
  <si>
    <t>2612160120185824</t>
  </si>
  <si>
    <t>Speaker Cable</t>
  </si>
  <si>
    <t>2S9F</t>
  </si>
  <si>
    <t>2612160621650577</t>
  </si>
  <si>
    <t>동축 케이블</t>
  </si>
  <si>
    <t>삼중차폐, 5C-HFBT</t>
  </si>
  <si>
    <t>2612160921650753</t>
  </si>
  <si>
    <t>UTP 케이블</t>
  </si>
  <si>
    <t>Cat.6 0.5mm 4P</t>
  </si>
  <si>
    <t>2612160921650765</t>
  </si>
  <si>
    <t>Cat.6 0.5mm 4P*2열/1열당</t>
  </si>
  <si>
    <t>2612160921650767</t>
  </si>
  <si>
    <t>Cat.6 0.5mm 4P*4열/1열당</t>
  </si>
  <si>
    <t>3912140620937657</t>
  </si>
  <si>
    <t>모듈라짹(PLT포함)</t>
  </si>
  <si>
    <t>매입용, Cat.6 2구</t>
  </si>
  <si>
    <t>3912140620937659</t>
  </si>
  <si>
    <t>매입용, Cat.6 4구</t>
  </si>
  <si>
    <t>5216151220172709</t>
  </si>
  <si>
    <t>스 피 커</t>
  </si>
  <si>
    <t>스피커(S.T), 천정용(3W)</t>
  </si>
  <si>
    <t>4322179220164893</t>
  </si>
  <si>
    <t>TV 유니트</t>
  </si>
  <si>
    <t>단말용</t>
  </si>
  <si>
    <t>3116172710024976</t>
  </si>
  <si>
    <t>6각너트</t>
  </si>
  <si>
    <t>M10</t>
  </si>
  <si>
    <t>3116172710023970</t>
  </si>
  <si>
    <t>3/8,M10</t>
  </si>
  <si>
    <t>3116181120136195</t>
  </si>
  <si>
    <t>스프링와샤</t>
  </si>
  <si>
    <t>D10</t>
  </si>
  <si>
    <t>9998887770001001</t>
  </si>
  <si>
    <t>커넥터(설치품)</t>
  </si>
  <si>
    <t>5C-HFBT</t>
  </si>
  <si>
    <t>9998887770001014</t>
  </si>
  <si>
    <t>HDMI CABLE</t>
  </si>
  <si>
    <t>InMastDBNonCode</t>
  </si>
  <si>
    <t>CCTV카메라(철거)</t>
  </si>
  <si>
    <t>DOME형</t>
  </si>
  <si>
    <t>CABLE</t>
  </si>
  <si>
    <t>L-5C2VS</t>
  </si>
  <si>
    <t>MR202-4AT</t>
  </si>
  <si>
    <t>AV설비</t>
  </si>
  <si>
    <t>강의실</t>
  </si>
  <si>
    <t>식</t>
  </si>
  <si>
    <t>L001010101000075</t>
  </si>
  <si>
    <t>노 무 비</t>
  </si>
  <si>
    <t>내선전공</t>
  </si>
  <si>
    <t>인</t>
  </si>
  <si>
    <t>L001010101000078</t>
  </si>
  <si>
    <t>저압케이블전공</t>
  </si>
  <si>
    <t>L001010101000086</t>
  </si>
  <si>
    <t>통신내선공</t>
  </si>
  <si>
    <t>L001010101000089</t>
  </si>
  <si>
    <t>통신케이블공</t>
  </si>
  <si>
    <t>L001010101000087</t>
  </si>
  <si>
    <t>통신설비공</t>
  </si>
  <si>
    <t>L001010101000002</t>
  </si>
  <si>
    <t>보통인부</t>
  </si>
  <si>
    <t>[ 세종문화회관저층부공간개선사업 ] - 합산자재목록</t>
  </si>
  <si>
    <t>59751467012</t>
  </si>
  <si>
    <t>59751467013</t>
  </si>
  <si>
    <t>59751467014</t>
  </si>
  <si>
    <t>59751467022</t>
  </si>
  <si>
    <t>59751467023</t>
  </si>
  <si>
    <t>59751467024</t>
  </si>
  <si>
    <t>59753097002</t>
  </si>
  <si>
    <t>59753097003</t>
  </si>
  <si>
    <t>59753097004</t>
  </si>
  <si>
    <t>59753017043</t>
  </si>
  <si>
    <t>MM496797011</t>
  </si>
  <si>
    <t>59759027001</t>
  </si>
  <si>
    <t>59753767011</t>
  </si>
  <si>
    <t>59753767041</t>
  </si>
  <si>
    <t>59753777102</t>
  </si>
  <si>
    <t>MM300040261</t>
  </si>
  <si>
    <t>59753767221</t>
  </si>
  <si>
    <t>59753767251</t>
  </si>
  <si>
    <t>61455137894</t>
  </si>
  <si>
    <t>59753857021</t>
  </si>
  <si>
    <t>59754967501</t>
  </si>
  <si>
    <t>59754967521</t>
  </si>
  <si>
    <t>59754967561</t>
  </si>
  <si>
    <t>59754967572</t>
  </si>
  <si>
    <t>59754967571</t>
  </si>
  <si>
    <t>59754967581</t>
  </si>
  <si>
    <t>59754967601</t>
  </si>
  <si>
    <t>59754977011</t>
  </si>
  <si>
    <t>59754987011</t>
  </si>
  <si>
    <t>59754987111</t>
  </si>
  <si>
    <t>59754987211</t>
  </si>
  <si>
    <t>59759017111</t>
  </si>
  <si>
    <t>59759017112</t>
  </si>
  <si>
    <t>59759017113</t>
  </si>
  <si>
    <t>53060807001</t>
  </si>
  <si>
    <t>56803047003</t>
  </si>
  <si>
    <t>53060327011</t>
  </si>
  <si>
    <t>MM481669623</t>
  </si>
  <si>
    <t>E1450358045</t>
  </si>
  <si>
    <t>61455147001</t>
  </si>
  <si>
    <t>61455147102</t>
  </si>
  <si>
    <t>61454127541</t>
  </si>
  <si>
    <t>61452167502</t>
  </si>
  <si>
    <t>61452167503</t>
  </si>
  <si>
    <t>61452167505</t>
  </si>
  <si>
    <t>58051750202</t>
  </si>
  <si>
    <t>58051750204</t>
  </si>
  <si>
    <t>59650397001</t>
  </si>
  <si>
    <t>58200297002</t>
  </si>
  <si>
    <t>53100027003</t>
  </si>
  <si>
    <t>53100028501</t>
  </si>
  <si>
    <t>52100327001</t>
  </si>
  <si>
    <t>MMR73594377</t>
  </si>
  <si>
    <t>MM694541463</t>
  </si>
  <si>
    <t>MMH44841891</t>
  </si>
  <si>
    <t>MMH68601393</t>
  </si>
  <si>
    <t>MMH68601396</t>
  </si>
  <si>
    <t>MMH68601405</t>
  </si>
  <si>
    <t>56900017016</t>
  </si>
  <si>
    <t>56900017076</t>
  </si>
  <si>
    <t>56900017113</t>
  </si>
  <si>
    <t>56900017116</t>
  </si>
  <si>
    <t>56900017114</t>
  </si>
  <si>
    <t>56900017041</t>
  </si>
  <si>
    <t>81</t>
  </si>
  <si>
    <t>공종줄</t>
  </si>
  <si>
    <t>공종줄</t>
  </si>
  <si>
    <t>56950120016</t>
  </si>
  <si>
    <t>EAA110110000</t>
  </si>
  <si>
    <t>56950120022</t>
  </si>
  <si>
    <t>EAA110120000</t>
  </si>
  <si>
    <t>5975B467012</t>
  </si>
  <si>
    <t>T5975B467012</t>
  </si>
  <si>
    <t>5975B467013</t>
  </si>
  <si>
    <t>T5975B467013</t>
  </si>
  <si>
    <t>5975D097002</t>
  </si>
  <si>
    <t>T5975D097002</t>
  </si>
  <si>
    <t>5975D097003</t>
  </si>
  <si>
    <t>T5975D097003</t>
  </si>
  <si>
    <t>5975D767011</t>
  </si>
  <si>
    <t>T5975D767011</t>
  </si>
  <si>
    <t>5975D767041</t>
  </si>
  <si>
    <t>T5975D767041</t>
  </si>
  <si>
    <t>5975D777102</t>
  </si>
  <si>
    <t>T5975D777102</t>
  </si>
  <si>
    <t>56959000002</t>
  </si>
  <si>
    <t>T56959000002</t>
  </si>
  <si>
    <t>6145F137894</t>
  </si>
  <si>
    <t>T6145F137894</t>
  </si>
  <si>
    <t>5975D857021</t>
  </si>
  <si>
    <t>T5975D857021</t>
  </si>
  <si>
    <t>56959000003</t>
  </si>
  <si>
    <t>T56959000003</t>
  </si>
  <si>
    <t>6145E127541</t>
  </si>
  <si>
    <t>T6145E127541</t>
  </si>
  <si>
    <t>6145C167502</t>
  </si>
  <si>
    <t>T6145C167502</t>
  </si>
  <si>
    <t>6145C167503</t>
  </si>
  <si>
    <t>T6145C167503</t>
  </si>
  <si>
    <t>6145C167505</t>
  </si>
  <si>
    <t>T6145C167505</t>
  </si>
  <si>
    <t>5805B750202</t>
  </si>
  <si>
    <t>T5805B750202</t>
  </si>
  <si>
    <t>5805B750204</t>
  </si>
  <si>
    <t>T5805B750204</t>
  </si>
  <si>
    <t>5820A297002</t>
  </si>
  <si>
    <t>T5820A297002</t>
  </si>
  <si>
    <t>합계줄</t>
  </si>
  <si>
    <t>( 합       계 )</t>
  </si>
  <si>
    <t>010101</t>
  </si>
  <si>
    <t>010102</t>
  </si>
  <si>
    <t>010103</t>
  </si>
  <si>
    <t>총줄수-&gt;</t>
  </si>
  <si>
    <t>185</t>
  </si>
  <si>
    <t>01</t>
  </si>
  <si>
    <t>Total</t>
  </si>
  <si>
    <t>직 접 재 료 비</t>
  </si>
  <si>
    <t>간 접 재 료 비</t>
  </si>
  <si>
    <t>( 소      계 )</t>
  </si>
  <si>
    <t>직 접 노 무 비</t>
  </si>
  <si>
    <t>간 접 노 무 비</t>
  </si>
  <si>
    <t>(직접 노무비) * 12.2 %</t>
  </si>
  <si>
    <t>산 재 보 험 료</t>
  </si>
  <si>
    <t>(노무비) * 3.7 %</t>
  </si>
  <si>
    <t>고 용 보 험 료</t>
  </si>
  <si>
    <t>(노무비) * 1.01 %</t>
  </si>
  <si>
    <t>건 강 보 험 료</t>
  </si>
  <si>
    <t>(직접 노무비) * 3.545 %</t>
  </si>
  <si>
    <t>연 금 보 험 료</t>
  </si>
  <si>
    <t>(직접 노무비) * 4.5 %</t>
  </si>
  <si>
    <t>노인장기요양보험</t>
  </si>
  <si>
    <t>(건강 보험료) * 12.81 %</t>
  </si>
  <si>
    <t>퇴 직 금 공 제</t>
  </si>
  <si>
    <t>(직접 노무비) * 2.3 %</t>
  </si>
  <si>
    <t>안 전 관 리 비</t>
  </si>
  <si>
    <t>기  타  경  비</t>
  </si>
  <si>
    <t>(재료+노무) * 5.8 %</t>
  </si>
  <si>
    <t>( 소      계 )</t>
  </si>
  <si>
    <t>일 반 관 리 비</t>
  </si>
  <si>
    <t>이          윤</t>
  </si>
  <si>
    <t>( 총  원  가 )</t>
  </si>
  <si>
    <t>부 가 가 치 세</t>
  </si>
  <si>
    <t>( 합      계 )</t>
  </si>
  <si>
    <t>총  공  사  비</t>
  </si>
  <si>
    <t>통신교환기노후서버및네트워크스위치교체사업</t>
  </si>
  <si>
    <t>대</t>
  </si>
  <si>
    <t>CALL SERVER LICENSE</t>
  </si>
  <si>
    <t>IP PHONE LICENSE</t>
  </si>
  <si>
    <t>SAPP LICENSE</t>
  </si>
  <si>
    <t>3rd Part SIP</t>
  </si>
  <si>
    <t>LCM Site No</t>
  </si>
  <si>
    <t>TAPI LICENSE</t>
  </si>
  <si>
    <t>MDTM UCM 연동 LICENSE</t>
  </si>
  <si>
    <t>ASLM UCM 연동 LICENSE</t>
  </si>
  <si>
    <t>DSLM UCM 연동 LICENSE</t>
  </si>
  <si>
    <t>VPCM UCM 연동 LICENSE</t>
  </si>
  <si>
    <t>3rd Part NMS 등록 LICENSE</t>
  </si>
  <si>
    <t>IPECS-eNMS LICENSE</t>
  </si>
  <si>
    <t>UCML-S10K</t>
  </si>
  <si>
    <t>UCML-IPEXT</t>
  </si>
  <si>
    <t>UCML-SCTI</t>
  </si>
  <si>
    <t>UCML-IP3EXT</t>
  </si>
  <si>
    <t>UCML-LCM</t>
  </si>
  <si>
    <t>UCML-TAPI</t>
  </si>
  <si>
    <t>UCML-MDTM</t>
  </si>
  <si>
    <t>UCML-ASLM</t>
  </si>
  <si>
    <t>UCML-DSLM</t>
  </si>
  <si>
    <t>UCML-MATM</t>
  </si>
  <si>
    <t>UCML-VPCM</t>
  </si>
  <si>
    <t>UCML-NMS-AGN</t>
  </si>
  <si>
    <t>UCML-NMS-SRV</t>
  </si>
  <si>
    <t>EA</t>
  </si>
  <si>
    <t>NMS,XML SERVER</t>
  </si>
  <si>
    <t>축전지</t>
  </si>
  <si>
    <t>L2 PoE Switch</t>
  </si>
  <si>
    <t>백본 스위치</t>
  </si>
  <si>
    <t>G-BIC</t>
  </si>
  <si>
    <t>과금 software</t>
  </si>
  <si>
    <t>커스터마이징</t>
  </si>
  <si>
    <t>개</t>
  </si>
  <si>
    <t>식</t>
  </si>
  <si>
    <t>S/W설치 및 기본 기능시험</t>
  </si>
  <si>
    <t>본체 설치</t>
  </si>
  <si>
    <t>UCM-SVR-ENT-A</t>
  </si>
  <si>
    <t>UCM-S2K-S</t>
  </si>
  <si>
    <t>UCM-1URMC 1 Slot</t>
  </si>
  <si>
    <t>대</t>
  </si>
  <si>
    <t>모니터 포함</t>
  </si>
  <si>
    <t>설치 및 Control Consol 운용시험</t>
  </si>
  <si>
    <t>SW Install</t>
  </si>
  <si>
    <t>NMS, XML</t>
  </si>
  <si>
    <t>CALL SERVER [UCM-SVR-ENT-A]</t>
  </si>
  <si>
    <t>백업 CALL SERVER</t>
  </si>
  <si>
    <t>MEDIA GATEWAY</t>
  </si>
  <si>
    <t>L2 SWITCH</t>
  </si>
  <si>
    <t>ES-3128G Switch</t>
  </si>
  <si>
    <t>PC 설치</t>
  </si>
  <si>
    <t>백본 스위치</t>
  </si>
  <si>
    <t>MATM UCM 연동 LICENSE</t>
  </si>
  <si>
    <t>SFP Transceiver</t>
  </si>
  <si>
    <t>1.통신교환기노후서버및네트워크스위치교체사업::1-1.특정제품내역</t>
  </si>
  <si>
    <t>1.통신교환기노후서버및네트워크스위치교체사업::1-2.상용제품내역</t>
  </si>
  <si>
    <t>1-1.특정제품내역</t>
  </si>
  <si>
    <t>1-2.상용제품내역</t>
  </si>
  <si>
    <t>특정제품비 : 195,062,000원</t>
  </si>
  <si>
    <t>프로그램 Install</t>
  </si>
  <si>
    <t>시스템</t>
  </si>
  <si>
    <t>국선/DID/DOD/전용선 시험</t>
  </si>
  <si>
    <t>회선</t>
  </si>
  <si>
    <t>기능시험</t>
  </si>
  <si>
    <t>가입자 도통시험</t>
  </si>
  <si>
    <t>가입자 도통시험</t>
  </si>
  <si>
    <t>종합시험(모니터링)</t>
  </si>
  <si>
    <t>호수</t>
  </si>
  <si>
    <t>과금시험</t>
  </si>
  <si>
    <t>종합시험[과금]</t>
  </si>
  <si>
    <t>사  업  비 : 603,266,000원</t>
  </si>
  <si>
    <t>상용제품비 : 237,036,000원</t>
  </si>
  <si>
    <t>1-3.설치 및 공사비</t>
  </si>
  <si>
    <t>그외 설치비 부가세 : 171,168,000</t>
  </si>
  <si>
    <t>적용금액</t>
  </si>
  <si>
    <t>(재료+노무+경비) * 6.0 %</t>
  </si>
  <si>
    <t>(노무+경비+일반관리비) * 15 %</t>
  </si>
  <si>
    <t>UTP케이블</t>
  </si>
  <si>
    <t>cat.5E 4P, 후렉시블 16C</t>
  </si>
  <si>
    <t>교환기 프로그렘 설치</t>
  </si>
  <si>
    <t>회선시험</t>
  </si>
  <si>
    <t>교환기 기능시험</t>
  </si>
  <si>
    <t>교환기 종합시험</t>
  </si>
  <si>
    <t>제 품 구 매 비</t>
  </si>
  <si>
    <t>IP전화 개통시험</t>
  </si>
  <si>
    <t>IP전화기 개통시험</t>
  </si>
  <si>
    <t xml:space="preserve"> 기간 :25일 </t>
  </si>
  <si>
    <t>원 가 계 산 서</t>
  </si>
  <si>
    <t>1.통신교환기노후서버및네트워크스위치교체사업::1-3.소프트웨어 개발</t>
  </si>
  <si>
    <t>1.통신교환기노후서버및네트워크스위치교체사업::1-4.설치 및 공사비</t>
  </si>
  <si>
    <t>1-3.소프트웨어 개발</t>
  </si>
  <si>
    <t>소프트웨어 개발</t>
  </si>
  <si>
    <t>조</t>
  </si>
  <si>
    <t>10/100/1000 24Port PoE</t>
  </si>
  <si>
    <t>회</t>
  </si>
  <si>
    <t>12V/200AH*4개</t>
  </si>
  <si>
    <t>(재료+직노) * 1.85 %</t>
  </si>
  <si>
    <t>[ 통신교환기 노후서버 및 네트워크 스위치 교체 ]</t>
  </si>
  <si>
    <t>천원 미만 절사</t>
  </si>
  <si>
    <t>사업명 : 통신교환기 노후서버 및 네트워크 스위치 교체</t>
  </si>
</sst>
</file>

<file path=xl/styles.xml><?xml version="1.0" encoding="utf-8"?>
<styleSheet xmlns="http://schemas.openxmlformats.org/spreadsheetml/2006/main">
  <numFmts count="4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#,##0;[Red]#,##0"/>
    <numFmt numFmtId="183" formatCode="#,##0_ "/>
    <numFmt numFmtId="184" formatCode="0;[Red]0"/>
    <numFmt numFmtId="185" formatCode="yyyy&quot;년&quot;\ m&quot;월&quot;\ d&quot;일&quot;"/>
    <numFmt numFmtId="186" formatCode="#,##0.0_ "/>
    <numFmt numFmtId="187" formatCode="#,##0.0000_ "/>
    <numFmt numFmtId="188" formatCode="#,###"/>
    <numFmt numFmtId="189" formatCode="#,###;\-#,###"/>
    <numFmt numFmtId="190" formatCode="#,###.0"/>
    <numFmt numFmtId="191" formatCode="#,###.#"/>
    <numFmt numFmtId="192" formatCode="#,###.#;\-#,###.#"/>
    <numFmt numFmtId="193" formatCode="#,###.0;\-#,###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_-;\-* #,##0.0_-;_-* &quot;-&quot;?_-;_-@_-"/>
    <numFmt numFmtId="199" formatCode="_-* #,##0.0_-;\-* #,##0.0_-;_-* &quot;-&quot;??_-;_-@_-"/>
    <numFmt numFmtId="200" formatCode="_-* #,##0_-;\-* #,##0_-;_-* &quot;-&quot;??_-;_-@_-"/>
    <numFmt numFmtId="201" formatCode="0.0000000"/>
    <numFmt numFmtId="202" formatCode="0.000000"/>
    <numFmt numFmtId="203" formatCode="0.00000"/>
    <numFmt numFmtId="204" formatCode="0.0000"/>
    <numFmt numFmtId="205" formatCode="mm&quot;월&quot;\ dd&quot;일&quot;"/>
    <numFmt numFmtId="206" formatCode="0.000"/>
    <numFmt numFmtId="207" formatCode="_-* #,##0.0_-;\-* #,##0.0_-;_-* &quot;-&quot;_-;_-@_-"/>
    <numFmt numFmtId="208" formatCode="_-* #,##0.00_-;\-* #,##0.00_-;_-* &quot;-&quot;_-;_-@_-"/>
  </numFmts>
  <fonts count="52">
    <font>
      <sz val="11"/>
      <name val="돋움"/>
      <family val="3"/>
    </font>
    <font>
      <sz val="8"/>
      <name val="돋움"/>
      <family val="3"/>
    </font>
    <font>
      <sz val="11"/>
      <name val="돋움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1"/>
      <name val="굴림"/>
      <family val="3"/>
    </font>
    <font>
      <sz val="11"/>
      <name val="굴림체"/>
      <family val="3"/>
    </font>
    <font>
      <sz val="10"/>
      <name val="돋움체"/>
      <family val="3"/>
    </font>
    <font>
      <sz val="18"/>
      <name val="돋움체"/>
      <family val="3"/>
    </font>
    <font>
      <sz val="9"/>
      <name val="돋움체"/>
      <family val="3"/>
    </font>
    <font>
      <b/>
      <sz val="10"/>
      <name val="돋움체"/>
      <family val="3"/>
    </font>
    <font>
      <sz val="12"/>
      <name val="돋움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name val="맑은 고딕"/>
      <family val="3"/>
    </font>
    <font>
      <sz val="10"/>
      <color indexed="8"/>
      <name val="돋움체"/>
      <family val="3"/>
    </font>
    <font>
      <sz val="11"/>
      <color indexed="10"/>
      <name val="돋움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name val="Cambria"/>
      <family val="3"/>
    </font>
    <font>
      <sz val="10"/>
      <color theme="1"/>
      <name val="돋움체"/>
      <family val="3"/>
    </font>
    <font>
      <sz val="11"/>
      <color rgb="FFFF0000"/>
      <name val="돋움체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189" fontId="2" fillId="0" borderId="0" xfId="0" applyNumberFormat="1" applyFont="1" applyAlignment="1">
      <alignment/>
    </xf>
    <xf numFmtId="189" fontId="2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49" fontId="5" fillId="33" borderId="10" xfId="0" applyNumberFormat="1" applyFont="1" applyFill="1" applyBorder="1" applyAlignment="1">
      <alignment horizontal="left"/>
    </xf>
    <xf numFmtId="0" fontId="5" fillId="33" borderId="11" xfId="0" applyNumberFormat="1" applyFont="1" applyFill="1" applyBorder="1" applyAlignment="1">
      <alignment horizontal="center"/>
    </xf>
    <xf numFmtId="0" fontId="5" fillId="33" borderId="12" xfId="0" applyNumberFormat="1" applyFont="1" applyFill="1" applyBorder="1" applyAlignment="1">
      <alignment horizontal="center"/>
    </xf>
    <xf numFmtId="183" fontId="5" fillId="0" borderId="0" xfId="0" applyNumberFormat="1" applyFont="1" applyFill="1" applyBorder="1" applyAlignment="1">
      <alignment horizontal="center"/>
    </xf>
    <xf numFmtId="0" fontId="6" fillId="0" borderId="13" xfId="0" applyNumberFormat="1" applyFont="1" applyBorder="1" applyAlignment="1">
      <alignment/>
    </xf>
    <xf numFmtId="0" fontId="6" fillId="0" borderId="14" xfId="0" applyNumberFormat="1" applyFont="1" applyBorder="1" applyAlignment="1">
      <alignment/>
    </xf>
    <xf numFmtId="49" fontId="6" fillId="0" borderId="13" xfId="0" applyNumberFormat="1" applyFont="1" applyBorder="1" applyAlignment="1">
      <alignment horizontal="left"/>
    </xf>
    <xf numFmtId="189" fontId="6" fillId="0" borderId="14" xfId="0" applyNumberFormat="1" applyFont="1" applyBorder="1" applyAlignment="1">
      <alignment/>
    </xf>
    <xf numFmtId="189" fontId="6" fillId="0" borderId="13" xfId="0" applyNumberFormat="1" applyFont="1" applyBorder="1" applyAlignment="1">
      <alignment/>
    </xf>
    <xf numFmtId="49" fontId="6" fillId="0" borderId="14" xfId="0" applyNumberFormat="1" applyFont="1" applyBorder="1" applyAlignment="1">
      <alignment horizontal="left"/>
    </xf>
    <xf numFmtId="49" fontId="6" fillId="0" borderId="0" xfId="0" applyNumberFormat="1" applyFont="1" applyAlignment="1">
      <alignment horizontal="left"/>
    </xf>
    <xf numFmtId="189" fontId="6" fillId="0" borderId="15" xfId="0" applyNumberFormat="1" applyFont="1" applyBorder="1" applyAlignment="1">
      <alignment/>
    </xf>
    <xf numFmtId="49" fontId="6" fillId="33" borderId="10" xfId="0" applyNumberFormat="1" applyFont="1" applyFill="1" applyBorder="1" applyAlignment="1">
      <alignment horizontal="left"/>
    </xf>
    <xf numFmtId="0" fontId="6" fillId="33" borderId="11" xfId="0" applyNumberFormat="1" applyFont="1" applyFill="1" applyBorder="1" applyAlignment="1">
      <alignment horizontal="center"/>
    </xf>
    <xf numFmtId="0" fontId="6" fillId="33" borderId="12" xfId="0" applyNumberFormat="1" applyFont="1" applyFill="1" applyBorder="1" applyAlignment="1">
      <alignment horizontal="center"/>
    </xf>
    <xf numFmtId="49" fontId="6" fillId="0" borderId="15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/>
    </xf>
    <xf numFmtId="0" fontId="7" fillId="0" borderId="16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7" fillId="0" borderId="18" xfId="0" applyNumberFormat="1" applyFont="1" applyBorder="1" applyAlignment="1">
      <alignment horizontal="center"/>
    </xf>
    <xf numFmtId="189" fontId="7" fillId="0" borderId="18" xfId="0" applyNumberFormat="1" applyFont="1" applyBorder="1" applyAlignment="1">
      <alignment/>
    </xf>
    <xf numFmtId="49" fontId="7" fillId="0" borderId="19" xfId="0" applyNumberFormat="1" applyFont="1" applyBorder="1" applyAlignment="1">
      <alignment/>
    </xf>
    <xf numFmtId="0" fontId="2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189" fontId="2" fillId="0" borderId="13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49" fontId="7" fillId="0" borderId="21" xfId="0" applyNumberFormat="1" applyFont="1" applyBorder="1" applyAlignment="1">
      <alignment horizontal="left" vertical="center" indent="1"/>
    </xf>
    <xf numFmtId="189" fontId="9" fillId="0" borderId="16" xfId="0" applyNumberFormat="1" applyFont="1" applyBorder="1" applyAlignment="1">
      <alignment vertical="center"/>
    </xf>
    <xf numFmtId="49" fontId="9" fillId="0" borderId="22" xfId="0" applyNumberFormat="1" applyFont="1" applyBorder="1" applyAlignment="1">
      <alignment vertical="center"/>
    </xf>
    <xf numFmtId="49" fontId="7" fillId="0" borderId="17" xfId="0" applyNumberFormat="1" applyFont="1" applyBorder="1" applyAlignment="1">
      <alignment horizontal="left" vertical="center" indent="1"/>
    </xf>
    <xf numFmtId="189" fontId="9" fillId="0" borderId="18" xfId="0" applyNumberFormat="1" applyFont="1" applyBorder="1" applyAlignment="1">
      <alignment vertical="center"/>
    </xf>
    <xf numFmtId="49" fontId="9" fillId="0" borderId="19" xfId="0" applyNumberFormat="1" applyFont="1" applyBorder="1" applyAlignment="1">
      <alignment vertical="center"/>
    </xf>
    <xf numFmtId="49" fontId="10" fillId="0" borderId="23" xfId="0" applyNumberFormat="1" applyFont="1" applyBorder="1" applyAlignment="1">
      <alignment horizontal="left" vertical="center" indent="1"/>
    </xf>
    <xf numFmtId="189" fontId="9" fillId="0" borderId="24" xfId="0" applyNumberFormat="1" applyFont="1" applyBorder="1" applyAlignment="1">
      <alignment vertical="center"/>
    </xf>
    <xf numFmtId="49" fontId="9" fillId="0" borderId="25" xfId="0" applyNumberFormat="1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left" vertical="center" indent="1"/>
    </xf>
    <xf numFmtId="0" fontId="7" fillId="0" borderId="0" xfId="0" applyFont="1" applyBorder="1" applyAlignment="1">
      <alignment vertical="center"/>
    </xf>
    <xf numFmtId="189" fontId="9" fillId="0" borderId="26" xfId="0" applyNumberFormat="1" applyFont="1" applyBorder="1" applyAlignment="1">
      <alignment vertical="center"/>
    </xf>
    <xf numFmtId="49" fontId="9" fillId="0" borderId="27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189" fontId="2" fillId="0" borderId="0" xfId="0" applyNumberFormat="1" applyFont="1" applyAlignment="1">
      <alignment horizontal="center" vertical="center"/>
    </xf>
    <xf numFmtId="49" fontId="7" fillId="0" borderId="18" xfId="0" applyNumberFormat="1" applyFont="1" applyBorder="1" applyAlignment="1">
      <alignment/>
    </xf>
    <xf numFmtId="189" fontId="7" fillId="0" borderId="18" xfId="48" applyNumberFormat="1" applyFont="1" applyBorder="1" applyAlignment="1">
      <alignment/>
    </xf>
    <xf numFmtId="0" fontId="2" fillId="0" borderId="0" xfId="0" applyNumberFormat="1" applyFont="1" applyAlignment="1">
      <alignment horizontal="right"/>
    </xf>
    <xf numFmtId="49" fontId="2" fillId="0" borderId="0" xfId="0" applyNumberFormat="1" applyFont="1" applyAlignment="1" applyProtection="1">
      <alignment/>
      <protection/>
    </xf>
    <xf numFmtId="18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 applyProtection="1">
      <alignment horizontal="center" vertical="center"/>
      <protection/>
    </xf>
    <xf numFmtId="49" fontId="7" fillId="0" borderId="21" xfId="0" applyNumberFormat="1" applyFont="1" applyBorder="1" applyAlignment="1">
      <alignment/>
    </xf>
    <xf numFmtId="49" fontId="7" fillId="0" borderId="16" xfId="0" applyNumberFormat="1" applyFont="1" applyBorder="1" applyAlignment="1">
      <alignment/>
    </xf>
    <xf numFmtId="0" fontId="7" fillId="0" borderId="16" xfId="0" applyNumberFormat="1" applyFont="1" applyBorder="1" applyAlignment="1">
      <alignment/>
    </xf>
    <xf numFmtId="189" fontId="7" fillId="0" borderId="16" xfId="0" applyNumberFormat="1" applyFont="1" applyBorder="1" applyAlignment="1">
      <alignment/>
    </xf>
    <xf numFmtId="0" fontId="7" fillId="0" borderId="22" xfId="0" applyFont="1" applyBorder="1" applyAlignment="1">
      <alignment/>
    </xf>
    <xf numFmtId="49" fontId="7" fillId="0" borderId="17" xfId="0" applyNumberFormat="1" applyFont="1" applyBorder="1" applyAlignment="1">
      <alignment/>
    </xf>
    <xf numFmtId="49" fontId="7" fillId="0" borderId="18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189" fontId="7" fillId="0" borderId="18" xfId="0" applyNumberFormat="1" applyFont="1" applyBorder="1" applyAlignment="1">
      <alignment/>
    </xf>
    <xf numFmtId="0" fontId="7" fillId="0" borderId="19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4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2" fillId="7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0" fontId="49" fillId="0" borderId="0" xfId="0" applyFont="1" applyAlignment="1">
      <alignment/>
    </xf>
    <xf numFmtId="200" fontId="49" fillId="0" borderId="0" xfId="47" applyNumberFormat="1" applyFont="1" applyAlignment="1">
      <alignment/>
    </xf>
    <xf numFmtId="200" fontId="2" fillId="0" borderId="0" xfId="47" applyNumberFormat="1" applyFont="1" applyAlignment="1">
      <alignment vertical="center"/>
    </xf>
    <xf numFmtId="200" fontId="2" fillId="6" borderId="0" xfId="47" applyNumberFormat="1" applyFont="1" applyFill="1" applyAlignment="1">
      <alignment vertical="center"/>
    </xf>
    <xf numFmtId="200" fontId="2" fillId="5" borderId="0" xfId="47" applyNumberFormat="1" applyFont="1" applyFill="1" applyAlignment="1">
      <alignment vertical="center"/>
    </xf>
    <xf numFmtId="41" fontId="2" fillId="0" borderId="0" xfId="48" applyFont="1" applyAlignment="1">
      <alignment vertical="center"/>
    </xf>
    <xf numFmtId="189" fontId="50" fillId="0" borderId="18" xfId="0" applyNumberFormat="1" applyFont="1" applyBorder="1" applyAlignment="1">
      <alignment/>
    </xf>
    <xf numFmtId="0" fontId="51" fillId="0" borderId="0" xfId="0" applyFont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left" vertical="center" indent="2"/>
    </xf>
    <xf numFmtId="49" fontId="7" fillId="0" borderId="18" xfId="0" applyNumberFormat="1" applyFont="1" applyBorder="1" applyAlignment="1">
      <alignment horizontal="left" vertical="center" indent="2"/>
    </xf>
    <xf numFmtId="49" fontId="10" fillId="0" borderId="17" xfId="0" applyNumberFormat="1" applyFont="1" applyBorder="1" applyAlignment="1">
      <alignment horizontal="left" vertical="center" indent="2"/>
    </xf>
    <xf numFmtId="49" fontId="10" fillId="0" borderId="18" xfId="0" applyNumberFormat="1" applyFont="1" applyBorder="1" applyAlignment="1">
      <alignment horizontal="left" vertical="center" indent="2"/>
    </xf>
    <xf numFmtId="0" fontId="8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49" fontId="10" fillId="0" borderId="31" xfId="0" applyNumberFormat="1" applyFont="1" applyBorder="1" applyAlignment="1">
      <alignment horizontal="left" vertical="center" indent="2"/>
    </xf>
    <xf numFmtId="49" fontId="10" fillId="0" borderId="26" xfId="0" applyNumberFormat="1" applyFont="1" applyBorder="1" applyAlignment="1">
      <alignment horizontal="left" vertical="center" indent="2"/>
    </xf>
    <xf numFmtId="49" fontId="7" fillId="0" borderId="21" xfId="0" applyNumberFormat="1" applyFont="1" applyBorder="1" applyAlignment="1">
      <alignment horizontal="left" vertical="center" indent="2"/>
    </xf>
    <xf numFmtId="49" fontId="7" fillId="0" borderId="16" xfId="0" applyNumberFormat="1" applyFont="1" applyBorder="1" applyAlignment="1">
      <alignment horizontal="left" vertical="center" indent="2"/>
    </xf>
    <xf numFmtId="189" fontId="2" fillId="0" borderId="13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2" fillId="0" borderId="0" xfId="0" applyFont="1" applyAlignment="1">
      <alignment horizontal="center"/>
    </xf>
    <xf numFmtId="49" fontId="11" fillId="0" borderId="0" xfId="0" applyNumberFormat="1" applyFont="1" applyBorder="1" applyAlignment="1">
      <alignment horizontal="left" indent="1"/>
    </xf>
    <xf numFmtId="0" fontId="2" fillId="0" borderId="0" xfId="0" applyFont="1" applyBorder="1" applyAlignment="1">
      <alignment/>
    </xf>
    <xf numFmtId="189" fontId="2" fillId="0" borderId="38" xfId="0" applyNumberFormat="1" applyFont="1" applyBorder="1" applyAlignment="1">
      <alignment horizontal="center" vertical="center"/>
    </xf>
    <xf numFmtId="189" fontId="2" fillId="0" borderId="3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18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indent="1"/>
    </xf>
    <xf numFmtId="49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 horizont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1</xdr:row>
      <xdr:rowOff>0</xdr:rowOff>
    </xdr:from>
    <xdr:to>
      <xdr:col>4</xdr:col>
      <xdr:colOff>1428750</xdr:colOff>
      <xdr:row>1</xdr:row>
      <xdr:rowOff>0</xdr:rowOff>
    </xdr:to>
    <xdr:sp>
      <xdr:nvSpPr>
        <xdr:cNvPr id="1" name="Line 2"/>
        <xdr:cNvSpPr>
          <a:spLocks/>
        </xdr:cNvSpPr>
      </xdr:nvSpPr>
      <xdr:spPr>
        <a:xfrm>
          <a:off x="3371850" y="285750"/>
          <a:ext cx="2686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53685;&#49888;\&#45432;&#54980;&#49436;&#48260;%20&#48143;%20&#45348;&#53944;&#50892;&#53356;%20&#49828;&#50948;&#52824;%20&#44368;&#52404;\&#48156;&#51452;&#45800;&#44228;\&#44228;&#50557;&#49900;&#49324;\&#49328;&#52636;&#45236;&#50669;%20&#48320;&#46041;\&#52964;&#49828;&#53552;&#47560;&#51060;&#51669;%20&#49328;&#52636;&#44592;&#52488;&#51312;&#49324;&#49436;(MM)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예산산출기초조사서"/>
      <sheetName val="소프프웨어산출"/>
      <sheetName val="소프트웨어단가기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view="pageBreakPreview" zoomScale="130" zoomScaleSheetLayoutView="130" zoomScalePageLayoutView="0" workbookViewId="0" topLeftCell="A1">
      <selection activeCell="D39" sqref="D39"/>
    </sheetView>
  </sheetViews>
  <sheetFormatPr defaultColWidth="8.88671875" defaultRowHeight="13.5"/>
  <cols>
    <col min="1" max="1" width="3.21484375" style="2" customWidth="1"/>
    <col min="2" max="2" width="3.4453125" style="2" customWidth="1"/>
    <col min="3" max="3" width="25.3359375" style="2" customWidth="1"/>
    <col min="4" max="4" width="21.99609375" style="8" customWidth="1"/>
    <col min="5" max="5" width="56.5546875" style="2" customWidth="1"/>
    <col min="6" max="6" width="8.77734375" style="2" hidden="1" customWidth="1"/>
    <col min="7" max="7" width="8.88671875" style="2" hidden="1" customWidth="1"/>
    <col min="8" max="8" width="14.3359375" style="8" hidden="1" customWidth="1"/>
    <col min="9" max="10" width="8.88671875" style="2" hidden="1" customWidth="1"/>
    <col min="11" max="11" width="13.3359375" style="2" hidden="1" customWidth="1"/>
    <col min="12" max="13" width="14.6640625" style="2" hidden="1" customWidth="1"/>
    <col min="14" max="14" width="14.6640625" style="81" hidden="1" customWidth="1"/>
    <col min="15" max="15" width="13.21484375" style="84" hidden="1" customWidth="1"/>
    <col min="16" max="16" width="8.88671875" style="2" customWidth="1"/>
    <col min="17" max="16384" width="8.88671875" style="2" customWidth="1"/>
  </cols>
  <sheetData>
    <row r="1" spans="1:14" ht="22.5">
      <c r="A1" s="95" t="s">
        <v>473</v>
      </c>
      <c r="B1" s="95"/>
      <c r="C1" s="95"/>
      <c r="D1" s="95"/>
      <c r="E1" s="95"/>
      <c r="K1" s="77" t="s">
        <v>456</v>
      </c>
      <c r="L1" s="77"/>
      <c r="M1" s="78" t="s">
        <v>459</v>
      </c>
      <c r="N1" s="82"/>
    </row>
    <row r="2" spans="11:14" ht="24.75" customHeight="1">
      <c r="K2" s="75" t="s">
        <v>444</v>
      </c>
      <c r="L2" s="75"/>
      <c r="M2" s="76" t="s">
        <v>457</v>
      </c>
      <c r="N2" s="83"/>
    </row>
    <row r="3" spans="1:5" ht="13.5">
      <c r="A3" s="97" t="s">
        <v>485</v>
      </c>
      <c r="B3" s="97"/>
      <c r="C3" s="97"/>
      <c r="D3" s="97"/>
      <c r="E3" s="35" t="s">
        <v>472</v>
      </c>
    </row>
    <row r="4" spans="1:13" ht="33" customHeight="1">
      <c r="A4" s="96" t="s">
        <v>59</v>
      </c>
      <c r="B4" s="96"/>
      <c r="C4" s="36" t="s">
        <v>60</v>
      </c>
      <c r="D4" s="37" t="s">
        <v>61</v>
      </c>
      <c r="E4" s="36" t="s">
        <v>62</v>
      </c>
      <c r="F4" s="2" t="s">
        <v>63</v>
      </c>
      <c r="I4" s="36" t="s">
        <v>64</v>
      </c>
      <c r="J4" s="36" t="s">
        <v>65</v>
      </c>
      <c r="K4" s="36" t="s">
        <v>66</v>
      </c>
      <c r="L4" s="36" t="s">
        <v>67</v>
      </c>
      <c r="M4" s="36" t="s">
        <v>68</v>
      </c>
    </row>
    <row r="5" spans="1:13" ht="13.5" customHeight="1">
      <c r="A5" s="38"/>
      <c r="B5" s="87" t="s">
        <v>69</v>
      </c>
      <c r="C5" s="39" t="s">
        <v>356</v>
      </c>
      <c r="D5" s="40">
        <f>총괄표!I8</f>
        <v>0</v>
      </c>
      <c r="E5" s="41"/>
      <c r="G5" s="2" t="s">
        <v>63</v>
      </c>
      <c r="J5" s="2">
        <v>1</v>
      </c>
      <c r="K5" s="8">
        <f>D5*J5</f>
        <v>0</v>
      </c>
      <c r="L5" s="8"/>
      <c r="M5" s="8"/>
    </row>
    <row r="6" spans="1:13" ht="13.5" customHeight="1">
      <c r="A6" s="38"/>
      <c r="B6" s="88"/>
      <c r="C6" s="42" t="s">
        <v>357</v>
      </c>
      <c r="D6" s="43"/>
      <c r="E6" s="44"/>
      <c r="K6" s="8">
        <f aca="true" t="shared" si="0" ref="K6:K35">D6*J6</f>
        <v>0</v>
      </c>
      <c r="L6" s="8"/>
      <c r="M6" s="8"/>
    </row>
    <row r="7" spans="1:13" ht="13.5" customHeight="1">
      <c r="A7" s="38" t="s">
        <v>63</v>
      </c>
      <c r="B7" s="89"/>
      <c r="C7" s="45" t="s">
        <v>358</v>
      </c>
      <c r="D7" s="46">
        <f>SUM(D5:D6)</f>
        <v>0</v>
      </c>
      <c r="E7" s="47"/>
      <c r="K7" s="8">
        <f t="shared" si="0"/>
        <v>0</v>
      </c>
      <c r="L7" s="8"/>
      <c r="M7" s="8"/>
    </row>
    <row r="8" spans="1:13" ht="13.5" customHeight="1">
      <c r="A8" s="48" t="s">
        <v>70</v>
      </c>
      <c r="B8" s="90" t="s">
        <v>71</v>
      </c>
      <c r="C8" s="42" t="s">
        <v>359</v>
      </c>
      <c r="D8" s="43">
        <f>총괄표!L29</f>
        <v>0</v>
      </c>
      <c r="E8" s="44"/>
      <c r="J8" s="2">
        <v>1</v>
      </c>
      <c r="K8" s="8">
        <f>D8*J8</f>
        <v>0</v>
      </c>
      <c r="L8" s="8"/>
      <c r="M8" s="8"/>
    </row>
    <row r="9" spans="1:13" ht="13.5" customHeight="1">
      <c r="A9" s="38"/>
      <c r="B9" s="88"/>
      <c r="C9" s="42" t="s">
        <v>360</v>
      </c>
      <c r="D9" s="43">
        <f>TRUNC(D8*I9/100)</f>
        <v>0</v>
      </c>
      <c r="E9" s="44" t="s">
        <v>361</v>
      </c>
      <c r="I9" s="2">
        <v>12.2</v>
      </c>
      <c r="J9" s="2">
        <v>1</v>
      </c>
      <c r="K9" s="8">
        <f>D9*J9</f>
        <v>0</v>
      </c>
      <c r="L9" s="8"/>
      <c r="M9" s="8"/>
    </row>
    <row r="10" spans="1:13" ht="13.5" customHeight="1">
      <c r="A10" s="38"/>
      <c r="B10" s="89"/>
      <c r="C10" s="49" t="s">
        <v>358</v>
      </c>
      <c r="D10" s="43">
        <f>SUM(D8:D9)</f>
        <v>0</v>
      </c>
      <c r="E10" s="44"/>
      <c r="K10" s="8">
        <f t="shared" si="0"/>
        <v>0</v>
      </c>
      <c r="L10" s="8"/>
      <c r="M10" s="8"/>
    </row>
    <row r="11" spans="1:14" ht="13.5" customHeight="1">
      <c r="A11" s="38" t="s">
        <v>63</v>
      </c>
      <c r="B11" s="38"/>
      <c r="C11" s="39" t="s">
        <v>362</v>
      </c>
      <c r="D11" s="40">
        <f>TRUNC(D10*I11/100)</f>
        <v>0</v>
      </c>
      <c r="E11" s="41" t="s">
        <v>363</v>
      </c>
      <c r="I11" s="2">
        <v>3.7</v>
      </c>
      <c r="J11" s="2">
        <v>1</v>
      </c>
      <c r="K11" s="8">
        <f>D11*J11</f>
        <v>0</v>
      </c>
      <c r="L11" s="8"/>
      <c r="M11" s="8"/>
      <c r="N11" s="81">
        <v>195062000</v>
      </c>
    </row>
    <row r="12" spans="1:15" ht="13.5" customHeight="1">
      <c r="A12" s="38"/>
      <c r="B12" s="38"/>
      <c r="C12" s="42" t="s">
        <v>364</v>
      </c>
      <c r="D12" s="43">
        <f>TRUNC(D10*I12/100)</f>
        <v>0</v>
      </c>
      <c r="E12" s="44" t="s">
        <v>365</v>
      </c>
      <c r="I12" s="2">
        <v>1.01</v>
      </c>
      <c r="J12" s="2">
        <v>1</v>
      </c>
      <c r="K12" s="8">
        <f>D12*J12</f>
        <v>0</v>
      </c>
      <c r="L12" s="8"/>
      <c r="M12" s="8"/>
      <c r="N12" s="81">
        <v>237036000</v>
      </c>
      <c r="O12" s="84">
        <v>195062</v>
      </c>
    </row>
    <row r="13" spans="1:15" ht="13.5" customHeight="1">
      <c r="A13" s="48" t="s">
        <v>72</v>
      </c>
      <c r="B13" s="50"/>
      <c r="C13" s="42" t="s">
        <v>366</v>
      </c>
      <c r="D13" s="43"/>
      <c r="E13" s="44" t="s">
        <v>367</v>
      </c>
      <c r="I13" s="2">
        <v>3.545</v>
      </c>
      <c r="J13" s="2">
        <v>1</v>
      </c>
      <c r="K13" s="8">
        <f t="shared" si="0"/>
        <v>0</v>
      </c>
      <c r="L13" s="8"/>
      <c r="M13" s="8"/>
      <c r="N13" s="81">
        <f>SUM(N11:N12)</f>
        <v>432098000</v>
      </c>
      <c r="O13" s="84">
        <v>235036</v>
      </c>
    </row>
    <row r="14" spans="1:15" ht="13.5" customHeight="1">
      <c r="A14" s="38"/>
      <c r="B14" s="48" t="s">
        <v>73</v>
      </c>
      <c r="C14" s="42" t="s">
        <v>368</v>
      </c>
      <c r="D14" s="43"/>
      <c r="E14" s="44" t="s">
        <v>369</v>
      </c>
      <c r="I14" s="2">
        <v>4.5</v>
      </c>
      <c r="J14" s="2">
        <v>1</v>
      </c>
      <c r="K14" s="8">
        <f t="shared" si="0"/>
        <v>0</v>
      </c>
      <c r="L14" s="8"/>
      <c r="M14" s="8"/>
      <c r="O14" s="84">
        <f>SUM(O12:O13)</f>
        <v>430098</v>
      </c>
    </row>
    <row r="15" spans="1:13" ht="13.5" customHeight="1">
      <c r="A15" s="38" t="s">
        <v>63</v>
      </c>
      <c r="B15" s="38"/>
      <c r="C15" s="42" t="s">
        <v>370</v>
      </c>
      <c r="D15" s="43"/>
      <c r="E15" s="44" t="s">
        <v>371</v>
      </c>
      <c r="I15" s="2">
        <v>12.81</v>
      </c>
      <c r="J15" s="2">
        <v>1</v>
      </c>
      <c r="K15" s="8">
        <f t="shared" si="0"/>
        <v>0</v>
      </c>
      <c r="L15" s="8"/>
      <c r="M15" s="8"/>
    </row>
    <row r="16" spans="1:14" ht="13.5" customHeight="1">
      <c r="A16" s="38"/>
      <c r="B16" s="38"/>
      <c r="C16" s="42" t="s">
        <v>372</v>
      </c>
      <c r="D16" s="43"/>
      <c r="E16" s="44" t="s">
        <v>373</v>
      </c>
      <c r="I16" s="2">
        <v>2.3</v>
      </c>
      <c r="J16" s="2">
        <v>1</v>
      </c>
      <c r="K16" s="8">
        <f t="shared" si="0"/>
        <v>0</v>
      </c>
      <c r="L16" s="8"/>
      <c r="M16" s="8"/>
      <c r="N16" s="81">
        <v>603266000</v>
      </c>
    </row>
    <row r="17" spans="1:16" ht="13.5" customHeight="1">
      <c r="A17" s="38"/>
      <c r="B17" s="38"/>
      <c r="C17" s="42" t="s">
        <v>374</v>
      </c>
      <c r="D17" s="43">
        <v>711959</v>
      </c>
      <c r="E17" s="44" t="s">
        <v>482</v>
      </c>
      <c r="I17" s="2">
        <v>1.85</v>
      </c>
      <c r="J17" s="2">
        <v>1</v>
      </c>
      <c r="K17" s="8">
        <f t="shared" si="0"/>
        <v>711959</v>
      </c>
      <c r="L17" s="8"/>
      <c r="M17" s="8"/>
      <c r="O17" s="84">
        <f>D5*1.1</f>
        <v>0</v>
      </c>
      <c r="P17" s="86"/>
    </row>
    <row r="18" spans="1:13" ht="13.5" customHeight="1">
      <c r="A18" s="48" t="s">
        <v>74</v>
      </c>
      <c r="B18" s="38"/>
      <c r="C18" s="42" t="s">
        <v>375</v>
      </c>
      <c r="D18" s="43">
        <f>TRUNC((D7+D10)*I18/100)</f>
        <v>0</v>
      </c>
      <c r="E18" s="44" t="s">
        <v>376</v>
      </c>
      <c r="I18" s="2">
        <v>5.8</v>
      </c>
      <c r="J18" s="2">
        <v>1</v>
      </c>
      <c r="K18" s="8">
        <f t="shared" si="0"/>
        <v>0</v>
      </c>
      <c r="L18" s="8"/>
      <c r="M18" s="8"/>
    </row>
    <row r="19" spans="1:14" ht="13.5" customHeight="1">
      <c r="A19" s="38" t="s">
        <v>63</v>
      </c>
      <c r="B19" s="48" t="s">
        <v>63</v>
      </c>
      <c r="C19" s="42" t="s">
        <v>63</v>
      </c>
      <c r="D19" s="43"/>
      <c r="E19" s="44"/>
      <c r="K19" s="8">
        <f t="shared" si="0"/>
        <v>0</v>
      </c>
      <c r="L19" s="8"/>
      <c r="M19" s="8"/>
      <c r="N19" s="81">
        <f>N16-N13</f>
        <v>171168000</v>
      </c>
    </row>
    <row r="20" spans="1:13" ht="13.5" customHeight="1">
      <c r="A20" s="38"/>
      <c r="B20" s="50"/>
      <c r="C20" s="42" t="s">
        <v>63</v>
      </c>
      <c r="D20" s="43"/>
      <c r="E20" s="44"/>
      <c r="K20" s="8">
        <f t="shared" si="0"/>
        <v>0</v>
      </c>
      <c r="L20" s="8"/>
      <c r="M20" s="8"/>
    </row>
    <row r="21" spans="1:13" ht="13.5" customHeight="1">
      <c r="A21" s="38"/>
      <c r="B21" s="38"/>
      <c r="C21" s="42" t="s">
        <v>63</v>
      </c>
      <c r="D21" s="43"/>
      <c r="E21" s="44"/>
      <c r="K21" s="8">
        <f t="shared" si="0"/>
        <v>0</v>
      </c>
      <c r="L21" s="8"/>
      <c r="M21" s="8"/>
    </row>
    <row r="22" spans="1:13" ht="13.5" customHeight="1">
      <c r="A22" s="38"/>
      <c r="B22" s="48" t="s">
        <v>75</v>
      </c>
      <c r="C22" s="42" t="s">
        <v>63</v>
      </c>
      <c r="D22" s="43"/>
      <c r="E22" s="44"/>
      <c r="K22" s="8">
        <f t="shared" si="0"/>
        <v>0</v>
      </c>
      <c r="L22" s="8"/>
      <c r="M22" s="8"/>
    </row>
    <row r="23" spans="1:13" ht="13.5" customHeight="1">
      <c r="A23" s="48" t="s">
        <v>75</v>
      </c>
      <c r="B23" s="38"/>
      <c r="C23" s="42" t="s">
        <v>63</v>
      </c>
      <c r="D23" s="43"/>
      <c r="E23" s="44"/>
      <c r="K23" s="8">
        <f t="shared" si="0"/>
        <v>0</v>
      </c>
      <c r="L23" s="8"/>
      <c r="M23" s="8"/>
    </row>
    <row r="24" spans="1:13" ht="13.5" customHeight="1">
      <c r="A24" s="38"/>
      <c r="B24" s="38"/>
      <c r="C24" s="42" t="s">
        <v>63</v>
      </c>
      <c r="D24" s="43"/>
      <c r="E24" s="44"/>
      <c r="K24" s="8">
        <f t="shared" si="0"/>
        <v>0</v>
      </c>
      <c r="L24" s="8"/>
      <c r="M24" s="8"/>
    </row>
    <row r="25" spans="1:13" ht="13.5" customHeight="1">
      <c r="A25" s="38"/>
      <c r="B25" s="38"/>
      <c r="C25" s="42" t="s">
        <v>377</v>
      </c>
      <c r="D25" s="43">
        <f>SUM(D11:D24)</f>
        <v>711959</v>
      </c>
      <c r="E25" s="44"/>
      <c r="K25" s="8">
        <f t="shared" si="0"/>
        <v>0</v>
      </c>
      <c r="L25" s="8"/>
      <c r="M25" s="8"/>
    </row>
    <row r="26" spans="1:13" ht="13.5" customHeight="1">
      <c r="A26" s="100" t="s">
        <v>378</v>
      </c>
      <c r="B26" s="101"/>
      <c r="C26" s="101"/>
      <c r="D26" s="40"/>
      <c r="E26" s="41" t="s">
        <v>461</v>
      </c>
      <c r="I26" s="2">
        <v>6</v>
      </c>
      <c r="J26" s="2">
        <v>1</v>
      </c>
      <c r="K26" s="8">
        <f t="shared" si="0"/>
        <v>0</v>
      </c>
      <c r="L26" s="8"/>
      <c r="M26" s="8"/>
    </row>
    <row r="27" spans="1:13" ht="13.5" customHeight="1">
      <c r="A27" s="91" t="s">
        <v>379</v>
      </c>
      <c r="B27" s="92"/>
      <c r="C27" s="92"/>
      <c r="D27" s="43"/>
      <c r="E27" s="44" t="s">
        <v>462</v>
      </c>
      <c r="I27" s="2">
        <v>15</v>
      </c>
      <c r="J27" s="2">
        <v>1</v>
      </c>
      <c r="K27" s="8">
        <f t="shared" si="0"/>
        <v>0</v>
      </c>
      <c r="L27" s="8"/>
      <c r="M27" s="8"/>
    </row>
    <row r="28" spans="1:13" ht="13.5" customHeight="1">
      <c r="A28" s="91" t="s">
        <v>469</v>
      </c>
      <c r="B28" s="92"/>
      <c r="C28" s="92"/>
      <c r="D28" s="43"/>
      <c r="E28" s="44"/>
      <c r="J28" s="2">
        <v>1</v>
      </c>
      <c r="K28" s="8">
        <f>총괄표!I5+총괄표!I6</f>
        <v>0</v>
      </c>
      <c r="L28" s="8"/>
      <c r="M28" s="8"/>
    </row>
    <row r="29" spans="1:13" ht="13.5" customHeight="1">
      <c r="A29" s="91" t="s">
        <v>477</v>
      </c>
      <c r="B29" s="92"/>
      <c r="C29" s="92"/>
      <c r="D29" s="43"/>
      <c r="E29" s="44"/>
      <c r="J29" s="2">
        <v>1</v>
      </c>
      <c r="K29" s="8">
        <f>총괄표!I7</f>
        <v>0</v>
      </c>
      <c r="L29" s="8"/>
      <c r="M29" s="8"/>
    </row>
    <row r="30" spans="1:13" ht="13.5" customHeight="1">
      <c r="A30" s="93" t="s">
        <v>380</v>
      </c>
      <c r="B30" s="94"/>
      <c r="C30" s="94"/>
      <c r="D30" s="43"/>
      <c r="E30" s="44"/>
      <c r="K30" s="8">
        <f t="shared" si="0"/>
        <v>0</v>
      </c>
      <c r="L30" s="8"/>
      <c r="M30" s="8"/>
    </row>
    <row r="31" spans="1:13" ht="13.5" customHeight="1">
      <c r="A31" s="91" t="s">
        <v>381</v>
      </c>
      <c r="B31" s="92"/>
      <c r="C31" s="92"/>
      <c r="D31" s="43"/>
      <c r="E31" s="44"/>
      <c r="I31" s="2">
        <v>10</v>
      </c>
      <c r="J31" s="2">
        <v>1</v>
      </c>
      <c r="K31" s="8">
        <f t="shared" si="0"/>
        <v>0</v>
      </c>
      <c r="L31" s="8"/>
      <c r="M31" s="8"/>
    </row>
    <row r="32" spans="1:13" ht="13.5" customHeight="1">
      <c r="A32" s="93" t="s">
        <v>382</v>
      </c>
      <c r="B32" s="94"/>
      <c r="C32" s="94"/>
      <c r="D32" s="43"/>
      <c r="E32" s="44"/>
      <c r="K32" s="8">
        <f t="shared" si="0"/>
        <v>0</v>
      </c>
      <c r="L32" s="8"/>
      <c r="M32" s="8"/>
    </row>
    <row r="33" spans="1:13" ht="13.5" customHeight="1">
      <c r="A33" s="91" t="s">
        <v>63</v>
      </c>
      <c r="B33" s="92"/>
      <c r="C33" s="92"/>
      <c r="D33" s="43"/>
      <c r="E33" s="44"/>
      <c r="K33" s="8">
        <f t="shared" si="0"/>
        <v>0</v>
      </c>
      <c r="L33" s="8"/>
      <c r="M33" s="8"/>
    </row>
    <row r="34" spans="1:13" ht="13.5" customHeight="1">
      <c r="A34" s="91"/>
      <c r="B34" s="92"/>
      <c r="C34" s="92"/>
      <c r="D34" s="43"/>
      <c r="E34" s="44"/>
      <c r="K34" s="8"/>
      <c r="L34" s="8"/>
      <c r="M34" s="8"/>
    </row>
    <row r="35" spans="1:13" ht="13.5" customHeight="1">
      <c r="A35" s="91" t="s">
        <v>1</v>
      </c>
      <c r="B35" s="92"/>
      <c r="C35" s="92"/>
      <c r="D35" s="43"/>
      <c r="E35" s="44"/>
      <c r="K35" s="8">
        <f t="shared" si="0"/>
        <v>0</v>
      </c>
      <c r="L35" s="8"/>
      <c r="M35" s="8"/>
    </row>
    <row r="36" spans="1:13" ht="13.5" customHeight="1">
      <c r="A36" s="98" t="s">
        <v>383</v>
      </c>
      <c r="B36" s="99"/>
      <c r="C36" s="99"/>
      <c r="D36" s="51"/>
      <c r="E36" s="52" t="s">
        <v>484</v>
      </c>
      <c r="K36" s="8">
        <f>SUM(K5:K35)</f>
        <v>711959</v>
      </c>
      <c r="L36" s="8"/>
      <c r="M36" s="8"/>
    </row>
    <row r="37" spans="11:13" ht="13.5">
      <c r="K37" s="8"/>
      <c r="L37" s="8"/>
      <c r="M37" s="8"/>
    </row>
    <row r="38" spans="11:13" ht="13.5">
      <c r="K38" s="8"/>
      <c r="L38" s="8"/>
      <c r="M38" s="8"/>
    </row>
    <row r="39" spans="11:13" ht="13.5">
      <c r="K39" s="8"/>
      <c r="L39" s="8"/>
      <c r="M39" s="8"/>
    </row>
    <row r="40" spans="11:13" ht="13.5">
      <c r="K40" s="8"/>
      <c r="L40" s="8"/>
      <c r="M40" s="8"/>
    </row>
    <row r="41" spans="11:13" ht="13.5">
      <c r="K41" s="8"/>
      <c r="L41" s="8"/>
      <c r="M41" s="8"/>
    </row>
    <row r="42" spans="11:13" ht="13.5">
      <c r="K42" s="8"/>
      <c r="L42" s="8"/>
      <c r="M42" s="8"/>
    </row>
    <row r="43" spans="11:13" ht="13.5">
      <c r="K43" s="8"/>
      <c r="L43" s="8"/>
      <c r="M43" s="8"/>
    </row>
    <row r="44" spans="11:13" ht="13.5">
      <c r="K44" s="8"/>
      <c r="L44" s="8"/>
      <c r="M44" s="8"/>
    </row>
    <row r="45" spans="11:13" ht="13.5">
      <c r="K45" s="8"/>
      <c r="L45" s="8"/>
      <c r="M45" s="8"/>
    </row>
    <row r="46" spans="11:13" ht="13.5">
      <c r="K46" s="8"/>
      <c r="L46" s="8"/>
      <c r="M46" s="8"/>
    </row>
    <row r="47" spans="11:13" ht="13.5">
      <c r="K47" s="8"/>
      <c r="L47" s="8"/>
      <c r="M47" s="8"/>
    </row>
    <row r="48" spans="11:13" ht="13.5">
      <c r="K48" s="8"/>
      <c r="L48" s="8"/>
      <c r="M48" s="8"/>
    </row>
  </sheetData>
  <sheetProtection/>
  <mergeCells count="16">
    <mergeCell ref="A35:C35"/>
    <mergeCell ref="A36:C36"/>
    <mergeCell ref="A33:C33"/>
    <mergeCell ref="A26:C26"/>
    <mergeCell ref="A27:C27"/>
    <mergeCell ref="A30:C30"/>
    <mergeCell ref="A34:C34"/>
    <mergeCell ref="A28:C28"/>
    <mergeCell ref="B5:B7"/>
    <mergeCell ref="B8:B10"/>
    <mergeCell ref="A31:C31"/>
    <mergeCell ref="A32:C32"/>
    <mergeCell ref="A1:E1"/>
    <mergeCell ref="A4:B4"/>
    <mergeCell ref="A3:D3"/>
    <mergeCell ref="A29:C29"/>
  </mergeCells>
  <printOptions horizontalCentered="1" verticalCentered="1"/>
  <pageMargins left="0.7480314960629921" right="0.35433070866141736" top="0.1968503937007874" bottom="0.3937007874015748" header="0.5118110236220472" footer="0.3937007874015748"/>
  <pageSetup horizontalDpi="600" verticalDpi="600" orientation="landscape" paperSize="9" scale="92" r:id="rId2"/>
  <ignoredErrors>
    <ignoredError sqref="D10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9"/>
  <sheetViews>
    <sheetView view="pageBreakPreview" zoomScaleSheetLayoutView="100" zoomScalePageLayoutView="0" workbookViewId="0" topLeftCell="D1">
      <pane ySplit="3" topLeftCell="A4" activePane="bottomLeft" state="frozen"/>
      <selection pane="topLeft" activeCell="D1" sqref="D1"/>
      <selection pane="bottomLeft" activeCell="H6" sqref="H6"/>
    </sheetView>
  </sheetViews>
  <sheetFormatPr defaultColWidth="8.88671875" defaultRowHeight="20.25" customHeight="1"/>
  <cols>
    <col min="1" max="1" width="5.77734375" style="5" hidden="1" customWidth="1"/>
    <col min="2" max="2" width="6.5546875" style="4" hidden="1" customWidth="1"/>
    <col min="3" max="3" width="13.6640625" style="4" hidden="1" customWidth="1"/>
    <col min="4" max="4" width="36.21484375" style="4" customWidth="1"/>
    <col min="5" max="5" width="9.10546875" style="5" hidden="1" customWidth="1"/>
    <col min="6" max="6" width="4.21484375" style="6" customWidth="1"/>
    <col min="7" max="7" width="4.6640625" style="7" customWidth="1"/>
    <col min="8" max="8" width="12.99609375" style="7" customWidth="1"/>
    <col min="9" max="9" width="13.10546875" style="7" customWidth="1"/>
    <col min="10" max="10" width="5.10546875" style="7" hidden="1" customWidth="1"/>
    <col min="11" max="11" width="11.21484375" style="7" bestFit="1" customWidth="1"/>
    <col min="12" max="12" width="11.5546875" style="7" customWidth="1"/>
    <col min="13" max="14" width="9.4453125" style="7" customWidth="1"/>
    <col min="15" max="15" width="8.77734375" style="7" hidden="1" customWidth="1"/>
    <col min="16" max="16" width="13.21484375" style="7" customWidth="1"/>
    <col min="17" max="17" width="10.4453125" style="4" customWidth="1"/>
    <col min="18" max="16384" width="8.88671875" style="1" customWidth="1"/>
  </cols>
  <sheetData>
    <row r="1" spans="1:27" ht="20.25" customHeight="1">
      <c r="A1" s="5" t="s">
        <v>352</v>
      </c>
      <c r="B1" s="4" t="s">
        <v>304</v>
      </c>
      <c r="D1" s="106" t="s">
        <v>483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AA1" s="1" t="s">
        <v>23</v>
      </c>
    </row>
    <row r="2" spans="1:17" s="3" customFormat="1" ht="20.25" customHeight="1">
      <c r="A2" s="107" t="s">
        <v>6</v>
      </c>
      <c r="B2" s="107" t="s">
        <v>3</v>
      </c>
      <c r="C2" s="109" t="s">
        <v>4</v>
      </c>
      <c r="D2" s="108" t="s">
        <v>30</v>
      </c>
      <c r="E2" s="110" t="s">
        <v>31</v>
      </c>
      <c r="F2" s="110" t="s">
        <v>32</v>
      </c>
      <c r="G2" s="102" t="s">
        <v>0</v>
      </c>
      <c r="H2" s="102" t="s">
        <v>25</v>
      </c>
      <c r="I2" s="102"/>
      <c r="J2" s="102" t="s">
        <v>26</v>
      </c>
      <c r="K2" s="102"/>
      <c r="L2" s="102"/>
      <c r="M2" s="102" t="s">
        <v>27</v>
      </c>
      <c r="N2" s="102"/>
      <c r="O2" s="37"/>
      <c r="P2" s="102" t="s">
        <v>28</v>
      </c>
      <c r="Q2" s="108" t="s">
        <v>33</v>
      </c>
    </row>
    <row r="3" spans="1:17" s="3" customFormat="1" ht="20.25" customHeight="1">
      <c r="A3" s="107"/>
      <c r="B3" s="107"/>
      <c r="C3" s="109"/>
      <c r="D3" s="108"/>
      <c r="E3" s="110"/>
      <c r="F3" s="110"/>
      <c r="G3" s="102"/>
      <c r="H3" s="37" t="s">
        <v>34</v>
      </c>
      <c r="I3" s="37" t="s">
        <v>5</v>
      </c>
      <c r="J3" s="37" t="s">
        <v>0</v>
      </c>
      <c r="K3" s="37" t="s">
        <v>34</v>
      </c>
      <c r="L3" s="37" t="s">
        <v>5</v>
      </c>
      <c r="M3" s="37" t="s">
        <v>34</v>
      </c>
      <c r="N3" s="37" t="s">
        <v>5</v>
      </c>
      <c r="O3" s="37" t="s">
        <v>34</v>
      </c>
      <c r="P3" s="102"/>
      <c r="Q3" s="108"/>
    </row>
    <row r="4" spans="2:17" ht="20.25" customHeight="1">
      <c r="B4" s="4" t="s">
        <v>305</v>
      </c>
      <c r="D4" s="103" t="s">
        <v>384</v>
      </c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5"/>
    </row>
    <row r="5" spans="2:17" ht="20.25" customHeight="1">
      <c r="B5" s="4" t="s">
        <v>354</v>
      </c>
      <c r="D5" s="30" t="s">
        <v>442</v>
      </c>
      <c r="E5" s="31"/>
      <c r="F5" s="32" t="s">
        <v>224</v>
      </c>
      <c r="G5" s="33">
        <v>1</v>
      </c>
      <c r="H5" s="33">
        <f>내역서!I29</f>
        <v>0</v>
      </c>
      <c r="I5" s="33">
        <f>G5*H5</f>
        <v>0</v>
      </c>
      <c r="J5" s="33"/>
      <c r="K5" s="33">
        <f>내역서!K29</f>
        <v>0</v>
      </c>
      <c r="L5" s="33">
        <f>G5*K5</f>
        <v>0</v>
      </c>
      <c r="M5" s="33">
        <f>내역서!M29</f>
        <v>0</v>
      </c>
      <c r="N5" s="33">
        <f>G5*M5</f>
        <v>0</v>
      </c>
      <c r="O5" s="33">
        <f>IF((H5+K5+M5)=0,"",(H5+K5+M5))</f>
      </c>
      <c r="P5" s="33">
        <f>SUM(I5,L5,N5)</f>
        <v>0</v>
      </c>
      <c r="Q5" s="34" t="s">
        <v>1</v>
      </c>
    </row>
    <row r="6" spans="4:17" ht="20.25" customHeight="1">
      <c r="D6" s="30" t="s">
        <v>443</v>
      </c>
      <c r="E6" s="31"/>
      <c r="F6" s="32" t="s">
        <v>224</v>
      </c>
      <c r="G6" s="33">
        <v>1</v>
      </c>
      <c r="H6" s="85">
        <f>내역서!I54</f>
        <v>0</v>
      </c>
      <c r="I6" s="85">
        <f>G6*H6</f>
        <v>0</v>
      </c>
      <c r="J6" s="85"/>
      <c r="K6" s="85">
        <f>내역서!K54</f>
        <v>0</v>
      </c>
      <c r="L6" s="85">
        <f>G6*K6</f>
        <v>0</v>
      </c>
      <c r="M6" s="85">
        <f>내역서!M54</f>
        <v>0</v>
      </c>
      <c r="N6" s="85"/>
      <c r="O6" s="85"/>
      <c r="P6" s="85">
        <f>SUM(I6,L6,N6)</f>
        <v>0</v>
      </c>
      <c r="Q6" s="34"/>
    </row>
    <row r="7" spans="4:17" ht="20.25" customHeight="1">
      <c r="D7" s="30" t="s">
        <v>476</v>
      </c>
      <c r="E7" s="31"/>
      <c r="F7" s="32" t="s">
        <v>420</v>
      </c>
      <c r="G7" s="33">
        <v>1</v>
      </c>
      <c r="H7" s="85">
        <f>내역서!I80</f>
        <v>0</v>
      </c>
      <c r="I7" s="85">
        <f>G7*H7</f>
        <v>0</v>
      </c>
      <c r="J7" s="85"/>
      <c r="K7" s="85"/>
      <c r="L7" s="85"/>
      <c r="M7" s="85"/>
      <c r="N7" s="85"/>
      <c r="O7" s="85"/>
      <c r="P7" s="85">
        <f>SUM(I7,L7,N7)</f>
        <v>0</v>
      </c>
      <c r="Q7" s="34"/>
    </row>
    <row r="8" spans="4:17" ht="20.25" customHeight="1">
      <c r="D8" s="30" t="s">
        <v>458</v>
      </c>
      <c r="E8" s="31"/>
      <c r="F8" s="32" t="s">
        <v>224</v>
      </c>
      <c r="G8" s="33">
        <v>1</v>
      </c>
      <c r="H8" s="85">
        <f>내역서!I106</f>
        <v>0</v>
      </c>
      <c r="I8" s="85">
        <f>G8*H8</f>
        <v>0</v>
      </c>
      <c r="J8" s="85"/>
      <c r="K8" s="85">
        <f>내역서!K106</f>
        <v>0</v>
      </c>
      <c r="L8" s="85">
        <f>G8*K8</f>
        <v>0</v>
      </c>
      <c r="M8" s="85">
        <f>내역서!M106</f>
        <v>0</v>
      </c>
      <c r="N8" s="85"/>
      <c r="O8" s="85"/>
      <c r="P8" s="85">
        <f>SUM(I8,L8,N8)</f>
        <v>0</v>
      </c>
      <c r="Q8" s="34"/>
    </row>
    <row r="9" spans="4:17" ht="20.25" customHeight="1">
      <c r="D9" s="30"/>
      <c r="E9" s="31"/>
      <c r="F9" s="32"/>
      <c r="G9" s="33"/>
      <c r="H9" s="85"/>
      <c r="I9" s="85"/>
      <c r="J9" s="85"/>
      <c r="K9" s="85"/>
      <c r="L9" s="85"/>
      <c r="M9" s="85"/>
      <c r="N9" s="85"/>
      <c r="O9" s="85"/>
      <c r="P9" s="85"/>
      <c r="Q9" s="34"/>
    </row>
    <row r="10" spans="4:17" ht="20.25" customHeight="1">
      <c r="D10" s="30"/>
      <c r="E10" s="31"/>
      <c r="F10" s="32"/>
      <c r="G10" s="33"/>
      <c r="H10" s="85"/>
      <c r="I10" s="85"/>
      <c r="J10" s="85"/>
      <c r="K10" s="85"/>
      <c r="L10" s="85"/>
      <c r="M10" s="85"/>
      <c r="N10" s="85"/>
      <c r="O10" s="85"/>
      <c r="P10" s="85"/>
      <c r="Q10" s="34"/>
    </row>
    <row r="11" spans="4:17" ht="20.25" customHeight="1">
      <c r="D11" s="30"/>
      <c r="E11" s="31"/>
      <c r="F11" s="32"/>
      <c r="G11" s="33"/>
      <c r="H11" s="85"/>
      <c r="I11" s="85"/>
      <c r="J11" s="85"/>
      <c r="K11" s="85"/>
      <c r="L11" s="85"/>
      <c r="M11" s="85"/>
      <c r="N11" s="85"/>
      <c r="O11" s="85"/>
      <c r="P11" s="85"/>
      <c r="Q11" s="34"/>
    </row>
    <row r="12" spans="4:17" ht="20.25" customHeight="1">
      <c r="D12" s="30"/>
      <c r="E12" s="31"/>
      <c r="F12" s="32"/>
      <c r="G12" s="33"/>
      <c r="H12" s="85"/>
      <c r="I12" s="85"/>
      <c r="J12" s="85"/>
      <c r="K12" s="85"/>
      <c r="L12" s="85"/>
      <c r="M12" s="85"/>
      <c r="N12" s="85"/>
      <c r="O12" s="85"/>
      <c r="P12" s="85"/>
      <c r="Q12" s="34"/>
    </row>
    <row r="13" spans="4:17" ht="20.25" customHeight="1">
      <c r="D13" s="30"/>
      <c r="E13" s="31"/>
      <c r="F13" s="32"/>
      <c r="G13" s="33"/>
      <c r="H13" s="85"/>
      <c r="I13" s="85"/>
      <c r="J13" s="85"/>
      <c r="K13" s="85"/>
      <c r="L13" s="85"/>
      <c r="M13" s="85"/>
      <c r="N13" s="85"/>
      <c r="O13" s="85"/>
      <c r="P13" s="85"/>
      <c r="Q13" s="34"/>
    </row>
    <row r="14" spans="4:17" ht="20.25" customHeight="1">
      <c r="D14" s="30"/>
      <c r="E14" s="31"/>
      <c r="F14" s="32"/>
      <c r="G14" s="33"/>
      <c r="H14" s="85"/>
      <c r="I14" s="85"/>
      <c r="J14" s="85"/>
      <c r="K14" s="85"/>
      <c r="L14" s="85"/>
      <c r="M14" s="85"/>
      <c r="N14" s="85"/>
      <c r="O14" s="85"/>
      <c r="P14" s="85"/>
      <c r="Q14" s="34"/>
    </row>
    <row r="15" spans="4:17" ht="20.25" customHeight="1">
      <c r="D15" s="30"/>
      <c r="E15" s="31"/>
      <c r="F15" s="32"/>
      <c r="G15" s="33"/>
      <c r="H15" s="85"/>
      <c r="I15" s="85"/>
      <c r="J15" s="85"/>
      <c r="K15" s="85"/>
      <c r="L15" s="85"/>
      <c r="M15" s="85"/>
      <c r="N15" s="85"/>
      <c r="O15" s="85"/>
      <c r="P15" s="85"/>
      <c r="Q15" s="34"/>
    </row>
    <row r="16" spans="4:17" ht="20.25" customHeight="1">
      <c r="D16" s="30"/>
      <c r="E16" s="31"/>
      <c r="F16" s="32"/>
      <c r="G16" s="33"/>
      <c r="H16" s="85"/>
      <c r="I16" s="85"/>
      <c r="J16" s="85"/>
      <c r="K16" s="85"/>
      <c r="L16" s="85"/>
      <c r="M16" s="85"/>
      <c r="N16" s="85"/>
      <c r="O16" s="85"/>
      <c r="P16" s="85"/>
      <c r="Q16" s="34"/>
    </row>
    <row r="17" spans="4:17" ht="20.25" customHeight="1">
      <c r="D17" s="30"/>
      <c r="E17" s="31"/>
      <c r="F17" s="32"/>
      <c r="G17" s="33"/>
      <c r="H17" s="85"/>
      <c r="I17" s="85"/>
      <c r="J17" s="85"/>
      <c r="K17" s="85"/>
      <c r="L17" s="85"/>
      <c r="M17" s="85"/>
      <c r="N17" s="85"/>
      <c r="O17" s="85"/>
      <c r="P17" s="85"/>
      <c r="Q17" s="34"/>
    </row>
    <row r="18" spans="4:17" ht="20.25" customHeight="1">
      <c r="D18" s="30"/>
      <c r="E18" s="31"/>
      <c r="F18" s="32"/>
      <c r="G18" s="33"/>
      <c r="H18" s="85"/>
      <c r="I18" s="85"/>
      <c r="J18" s="85"/>
      <c r="K18" s="85"/>
      <c r="L18" s="85"/>
      <c r="M18" s="85"/>
      <c r="N18" s="85"/>
      <c r="O18" s="85"/>
      <c r="P18" s="85"/>
      <c r="Q18" s="34"/>
    </row>
    <row r="19" spans="4:17" ht="20.25" customHeight="1">
      <c r="D19" s="30"/>
      <c r="E19" s="31"/>
      <c r="F19" s="32"/>
      <c r="G19" s="33"/>
      <c r="H19" s="85"/>
      <c r="I19" s="85"/>
      <c r="J19" s="85"/>
      <c r="K19" s="85"/>
      <c r="L19" s="85"/>
      <c r="M19" s="85"/>
      <c r="N19" s="85"/>
      <c r="O19" s="85"/>
      <c r="P19" s="85"/>
      <c r="Q19" s="34"/>
    </row>
    <row r="20" spans="4:17" ht="20.25" customHeight="1">
      <c r="D20" s="30"/>
      <c r="E20" s="31"/>
      <c r="F20" s="32"/>
      <c r="G20" s="33"/>
      <c r="H20" s="85"/>
      <c r="I20" s="85"/>
      <c r="J20" s="85"/>
      <c r="K20" s="85"/>
      <c r="L20" s="85"/>
      <c r="M20" s="85"/>
      <c r="N20" s="85"/>
      <c r="O20" s="85"/>
      <c r="P20" s="85"/>
      <c r="Q20" s="34"/>
    </row>
    <row r="21" spans="4:17" ht="20.25" customHeight="1">
      <c r="D21" s="30"/>
      <c r="E21" s="31"/>
      <c r="F21" s="32"/>
      <c r="G21" s="33"/>
      <c r="H21" s="85"/>
      <c r="I21" s="85"/>
      <c r="J21" s="85"/>
      <c r="K21" s="85"/>
      <c r="L21" s="85"/>
      <c r="M21" s="85"/>
      <c r="N21" s="85"/>
      <c r="O21" s="85"/>
      <c r="P21" s="85"/>
      <c r="Q21" s="34"/>
    </row>
    <row r="22" spans="4:17" ht="20.25" customHeight="1">
      <c r="D22" s="30"/>
      <c r="E22" s="31"/>
      <c r="F22" s="32"/>
      <c r="G22" s="33"/>
      <c r="H22" s="85"/>
      <c r="I22" s="85"/>
      <c r="J22" s="85"/>
      <c r="K22" s="85"/>
      <c r="L22" s="85"/>
      <c r="M22" s="85"/>
      <c r="N22" s="85"/>
      <c r="O22" s="85"/>
      <c r="P22" s="85"/>
      <c r="Q22" s="34"/>
    </row>
    <row r="23" spans="4:17" ht="20.25" customHeight="1">
      <c r="D23" s="30"/>
      <c r="E23" s="31"/>
      <c r="F23" s="32"/>
      <c r="G23" s="33"/>
      <c r="H23" s="85"/>
      <c r="I23" s="85"/>
      <c r="J23" s="85"/>
      <c r="K23" s="85"/>
      <c r="L23" s="85"/>
      <c r="M23" s="85"/>
      <c r="N23" s="85"/>
      <c r="O23" s="85"/>
      <c r="P23" s="85"/>
      <c r="Q23" s="34"/>
    </row>
    <row r="24" spans="4:17" ht="20.25" customHeight="1">
      <c r="D24" s="30"/>
      <c r="E24" s="31"/>
      <c r="F24" s="32"/>
      <c r="G24" s="33"/>
      <c r="H24" s="85"/>
      <c r="I24" s="85"/>
      <c r="J24" s="85"/>
      <c r="K24" s="85"/>
      <c r="L24" s="85"/>
      <c r="M24" s="85"/>
      <c r="N24" s="85"/>
      <c r="O24" s="85"/>
      <c r="P24" s="85"/>
      <c r="Q24" s="34"/>
    </row>
    <row r="25" spans="4:17" ht="20.25" customHeight="1">
      <c r="D25" s="30"/>
      <c r="E25" s="31"/>
      <c r="F25" s="32"/>
      <c r="G25" s="33"/>
      <c r="H25" s="85"/>
      <c r="I25" s="85"/>
      <c r="J25" s="85"/>
      <c r="K25" s="85"/>
      <c r="L25" s="85"/>
      <c r="M25" s="85"/>
      <c r="N25" s="85"/>
      <c r="O25" s="85"/>
      <c r="P25" s="85"/>
      <c r="Q25" s="34"/>
    </row>
    <row r="26" spans="4:17" ht="20.25" customHeight="1">
      <c r="D26" s="30"/>
      <c r="E26" s="31"/>
      <c r="F26" s="32"/>
      <c r="G26" s="33"/>
      <c r="H26" s="85"/>
      <c r="I26" s="85"/>
      <c r="J26" s="85"/>
      <c r="K26" s="85"/>
      <c r="L26" s="85"/>
      <c r="M26" s="85"/>
      <c r="N26" s="85"/>
      <c r="O26" s="85"/>
      <c r="P26" s="85"/>
      <c r="Q26" s="34"/>
    </row>
    <row r="27" spans="4:17" ht="20.25" customHeight="1">
      <c r="D27" s="30"/>
      <c r="E27" s="31"/>
      <c r="F27" s="32"/>
      <c r="G27" s="33"/>
      <c r="H27" s="85"/>
      <c r="I27" s="85"/>
      <c r="J27" s="85"/>
      <c r="K27" s="85"/>
      <c r="L27" s="85"/>
      <c r="M27" s="85"/>
      <c r="N27" s="85"/>
      <c r="O27" s="85"/>
      <c r="P27" s="85"/>
      <c r="Q27" s="34"/>
    </row>
    <row r="28" spans="4:17" ht="20.25" customHeight="1">
      <c r="D28" s="30"/>
      <c r="E28" s="31"/>
      <c r="F28" s="32"/>
      <c r="G28" s="33"/>
      <c r="H28" s="85"/>
      <c r="I28" s="85"/>
      <c r="J28" s="85"/>
      <c r="K28" s="85"/>
      <c r="L28" s="85"/>
      <c r="M28" s="85"/>
      <c r="N28" s="85"/>
      <c r="O28" s="85"/>
      <c r="P28" s="85"/>
      <c r="Q28" s="34"/>
    </row>
    <row r="29" spans="3:17" ht="20.25" customHeight="1">
      <c r="C29" s="4" t="s">
        <v>355</v>
      </c>
      <c r="D29" s="30" t="s">
        <v>348</v>
      </c>
      <c r="E29" s="31"/>
      <c r="F29" s="32"/>
      <c r="G29" s="33"/>
      <c r="H29" s="85"/>
      <c r="I29" s="85">
        <f>TRUNC(SUM(I4:I28))</f>
        <v>0</v>
      </c>
      <c r="J29" s="85"/>
      <c r="K29" s="85"/>
      <c r="L29" s="85">
        <f>TRUNC(SUM(L4:L28))</f>
        <v>0</v>
      </c>
      <c r="M29" s="85"/>
      <c r="N29" s="85">
        <f>TRUNC(SUM(N4:N28))</f>
        <v>0</v>
      </c>
      <c r="O29" s="85">
        <f>IF((H29+K29+M29)=0,"",(H29+K29+M29))</f>
      </c>
      <c r="P29" s="85">
        <f>TRUNC(SUM(P4:P28))</f>
        <v>0</v>
      </c>
      <c r="Q29" s="34"/>
    </row>
  </sheetData>
  <sheetProtection/>
  <mergeCells count="14">
    <mergeCell ref="G2:G3"/>
    <mergeCell ref="H2:I2"/>
    <mergeCell ref="P2:P3"/>
    <mergeCell ref="D2:D3"/>
    <mergeCell ref="J2:L2"/>
    <mergeCell ref="M2:N2"/>
    <mergeCell ref="D4:Q4"/>
    <mergeCell ref="D1:Q1"/>
    <mergeCell ref="A2:A3"/>
    <mergeCell ref="Q2:Q3"/>
    <mergeCell ref="B2:B3"/>
    <mergeCell ref="C2:C3"/>
    <mergeCell ref="E2:E3"/>
    <mergeCell ref="F2:F3"/>
  </mergeCells>
  <printOptions horizontalCentered="1" verticalCentered="1"/>
  <pageMargins left="0.7480314960629921" right="0.35433070866141736" top="0.5905511811023623" bottom="0.5905511811023623" header="0.5118110236220472" footer="0.4724409448818898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07"/>
  <sheetViews>
    <sheetView view="pageBreakPreview" zoomScale="130" zoomScaleSheetLayoutView="130" zoomScalePageLayoutView="0" workbookViewId="0" topLeftCell="D1">
      <pane ySplit="3" topLeftCell="A77" activePane="bottomLeft" state="frozen"/>
      <selection pane="topLeft" activeCell="D1" sqref="D1"/>
      <selection pane="bottomLeft" activeCell="D96" sqref="D96"/>
    </sheetView>
  </sheetViews>
  <sheetFormatPr defaultColWidth="8.88671875" defaultRowHeight="22.5" customHeight="1"/>
  <cols>
    <col min="1" max="1" width="12.10546875" style="4" hidden="1" customWidth="1"/>
    <col min="2" max="2" width="17.4453125" style="4" hidden="1" customWidth="1"/>
    <col min="3" max="3" width="20.6640625" style="4" hidden="1" customWidth="1"/>
    <col min="4" max="4" width="24.3359375" style="4" customWidth="1"/>
    <col min="5" max="5" width="25.3359375" style="4" customWidth="1"/>
    <col min="6" max="6" width="4.21484375" style="6" customWidth="1"/>
    <col min="7" max="7" width="9.99609375" style="5" customWidth="1"/>
    <col min="8" max="8" width="12.99609375" style="7" customWidth="1"/>
    <col min="9" max="9" width="13.21484375" style="7" customWidth="1"/>
    <col min="10" max="10" width="10.4453125" style="7" customWidth="1"/>
    <col min="11" max="11" width="11.77734375" style="7" customWidth="1"/>
    <col min="12" max="12" width="8.4453125" style="7" customWidth="1"/>
    <col min="13" max="13" width="9.10546875" style="7" customWidth="1"/>
    <col min="14" max="14" width="9.5546875" style="7" customWidth="1"/>
    <col min="15" max="15" width="12.99609375" style="7" customWidth="1"/>
    <col min="16" max="16" width="11.10546875" style="4" customWidth="1"/>
    <col min="17" max="25" width="0" style="1" hidden="1" customWidth="1"/>
    <col min="26" max="30" width="11.77734375" style="7" hidden="1" customWidth="1"/>
    <col min="31" max="31" width="11.77734375" style="1" hidden="1" customWidth="1"/>
    <col min="32" max="32" width="10.21484375" style="1" bestFit="1" customWidth="1"/>
    <col min="33" max="33" width="11.21484375" style="1" bestFit="1" customWidth="1"/>
    <col min="34" max="16384" width="8.88671875" style="1" customWidth="1"/>
  </cols>
  <sheetData>
    <row r="1" spans="1:30" ht="22.5" customHeight="1">
      <c r="A1" s="4" t="s">
        <v>352</v>
      </c>
      <c r="B1" s="4" t="s">
        <v>353</v>
      </c>
      <c r="D1" s="115" t="s">
        <v>483</v>
      </c>
      <c r="E1" s="116"/>
      <c r="F1" s="116"/>
      <c r="G1" s="116"/>
      <c r="H1" s="116"/>
      <c r="I1" s="116"/>
      <c r="J1" s="116"/>
      <c r="K1" s="116"/>
      <c r="L1" s="116"/>
      <c r="M1" s="116"/>
      <c r="V1" s="114" t="s">
        <v>7</v>
      </c>
      <c r="W1" s="114"/>
      <c r="X1" s="114"/>
      <c r="Y1" s="53"/>
      <c r="Z1" s="53" t="s">
        <v>12</v>
      </c>
      <c r="AA1" s="53"/>
      <c r="AB1" s="53"/>
      <c r="AC1" s="53"/>
      <c r="AD1" s="53"/>
    </row>
    <row r="2" spans="1:30" s="3" customFormat="1" ht="22.5" customHeight="1">
      <c r="A2" s="107" t="s">
        <v>6</v>
      </c>
      <c r="B2" s="107" t="s">
        <v>3</v>
      </c>
      <c r="C2" s="109" t="s">
        <v>2</v>
      </c>
      <c r="D2" s="108" t="s">
        <v>35</v>
      </c>
      <c r="E2" s="108" t="s">
        <v>36</v>
      </c>
      <c r="F2" s="110" t="s">
        <v>32</v>
      </c>
      <c r="G2" s="110" t="s">
        <v>0</v>
      </c>
      <c r="H2" s="102" t="s">
        <v>25</v>
      </c>
      <c r="I2" s="102"/>
      <c r="J2" s="102" t="s">
        <v>26</v>
      </c>
      <c r="K2" s="102"/>
      <c r="L2" s="102" t="s">
        <v>27</v>
      </c>
      <c r="M2" s="102"/>
      <c r="N2" s="117" t="s">
        <v>460</v>
      </c>
      <c r="O2" s="118"/>
      <c r="P2" s="108" t="s">
        <v>33</v>
      </c>
      <c r="V2" s="3" t="s">
        <v>8</v>
      </c>
      <c r="W2" s="3" t="s">
        <v>9</v>
      </c>
      <c r="X2" s="3" t="s">
        <v>10</v>
      </c>
      <c r="Y2" s="3" t="s">
        <v>11</v>
      </c>
      <c r="Z2" s="54" t="s">
        <v>22</v>
      </c>
      <c r="AA2" s="54" t="s">
        <v>21</v>
      </c>
      <c r="AB2" s="54" t="s">
        <v>13</v>
      </c>
      <c r="AC2" s="54" t="s">
        <v>14</v>
      </c>
      <c r="AD2" s="54" t="s">
        <v>8</v>
      </c>
    </row>
    <row r="3" spans="1:30" s="3" customFormat="1" ht="22.5" customHeight="1">
      <c r="A3" s="107"/>
      <c r="B3" s="107"/>
      <c r="C3" s="109"/>
      <c r="D3" s="108"/>
      <c r="E3" s="108"/>
      <c r="F3" s="110"/>
      <c r="G3" s="110"/>
      <c r="H3" s="37" t="s">
        <v>34</v>
      </c>
      <c r="I3" s="37" t="s">
        <v>5</v>
      </c>
      <c r="J3" s="37" t="s">
        <v>34</v>
      </c>
      <c r="K3" s="37" t="s">
        <v>5</v>
      </c>
      <c r="L3" s="37" t="s">
        <v>34</v>
      </c>
      <c r="M3" s="37" t="s">
        <v>5</v>
      </c>
      <c r="N3" s="37" t="s">
        <v>34</v>
      </c>
      <c r="O3" s="37" t="s">
        <v>5</v>
      </c>
      <c r="P3" s="108"/>
      <c r="V3" s="1"/>
      <c r="W3" s="1"/>
      <c r="X3" s="1"/>
      <c r="Y3" s="1"/>
      <c r="Z3" s="7"/>
      <c r="AA3" s="7"/>
      <c r="AB3" s="7"/>
      <c r="AC3" s="7">
        <f>IF(옵션!$C$11=0,"1",옵션!$C$11)</f>
        <v>1</v>
      </c>
      <c r="AD3" s="7">
        <f>IF(옵션!$C$12=0,"1",옵션!$C$12)</f>
        <v>1</v>
      </c>
    </row>
    <row r="4" spans="2:16" ht="22.5" customHeight="1">
      <c r="B4" s="4" t="s">
        <v>305</v>
      </c>
      <c r="D4" s="103" t="s">
        <v>440</v>
      </c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5"/>
    </row>
    <row r="5" spans="1:28" ht="22.5" customHeight="1">
      <c r="A5" s="4" t="s">
        <v>311</v>
      </c>
      <c r="B5" s="4" t="s">
        <v>349</v>
      </c>
      <c r="C5" s="4" t="s">
        <v>312</v>
      </c>
      <c r="D5" s="30" t="s">
        <v>431</v>
      </c>
      <c r="E5" s="55" t="s">
        <v>423</v>
      </c>
      <c r="F5" s="32" t="s">
        <v>385</v>
      </c>
      <c r="G5" s="31">
        <v>2</v>
      </c>
      <c r="H5" s="33"/>
      <c r="I5" s="56"/>
      <c r="J5" s="33"/>
      <c r="K5" s="56"/>
      <c r="L5" s="33"/>
      <c r="M5" s="56"/>
      <c r="N5" s="33"/>
      <c r="O5" s="33"/>
      <c r="P5" s="34"/>
      <c r="AA5" s="7">
        <f>I5</f>
        <v>0</v>
      </c>
      <c r="AB5" s="7">
        <f>G5*H5</f>
        <v>0</v>
      </c>
    </row>
    <row r="6" spans="1:28" ht="22.5" customHeight="1">
      <c r="A6" s="4" t="s">
        <v>313</v>
      </c>
      <c r="B6" s="4" t="s">
        <v>349</v>
      </c>
      <c r="C6" s="4" t="s">
        <v>314</v>
      </c>
      <c r="D6" s="30" t="s">
        <v>432</v>
      </c>
      <c r="E6" s="55" t="s">
        <v>424</v>
      </c>
      <c r="F6" s="32" t="s">
        <v>385</v>
      </c>
      <c r="G6" s="31">
        <v>2</v>
      </c>
      <c r="H6" s="33"/>
      <c r="I6" s="56"/>
      <c r="J6" s="33"/>
      <c r="K6" s="56"/>
      <c r="L6" s="33"/>
      <c r="M6" s="56"/>
      <c r="N6" s="33"/>
      <c r="O6" s="33"/>
      <c r="P6" s="34"/>
      <c r="AA6" s="7">
        <f>I6</f>
        <v>0</v>
      </c>
      <c r="AB6" s="7">
        <f>G6*H6</f>
        <v>0</v>
      </c>
    </row>
    <row r="7" spans="1:28" ht="22.5" customHeight="1">
      <c r="A7" s="4" t="s">
        <v>315</v>
      </c>
      <c r="B7" s="4" t="s">
        <v>349</v>
      </c>
      <c r="C7" s="4" t="s">
        <v>316</v>
      </c>
      <c r="D7" s="30" t="s">
        <v>433</v>
      </c>
      <c r="E7" s="55" t="s">
        <v>425</v>
      </c>
      <c r="F7" s="32" t="s">
        <v>385</v>
      </c>
      <c r="G7" s="31">
        <v>2</v>
      </c>
      <c r="H7" s="33"/>
      <c r="I7" s="56"/>
      <c r="J7" s="33"/>
      <c r="K7" s="56"/>
      <c r="L7" s="33"/>
      <c r="M7" s="56"/>
      <c r="N7" s="33"/>
      <c r="O7" s="33"/>
      <c r="P7" s="34"/>
      <c r="Z7" s="7">
        <f>I7</f>
        <v>0</v>
      </c>
      <c r="AB7" s="7">
        <f>G7*H7</f>
        <v>0</v>
      </c>
    </row>
    <row r="8" spans="1:28" ht="22.5" customHeight="1">
      <c r="A8" s="4" t="s">
        <v>317</v>
      </c>
      <c r="B8" s="4" t="s">
        <v>349</v>
      </c>
      <c r="C8" s="4" t="s">
        <v>318</v>
      </c>
      <c r="D8" s="30" t="s">
        <v>434</v>
      </c>
      <c r="E8" s="55" t="s">
        <v>435</v>
      </c>
      <c r="F8" s="32" t="s">
        <v>385</v>
      </c>
      <c r="G8" s="31">
        <v>2</v>
      </c>
      <c r="H8" s="33"/>
      <c r="I8" s="56"/>
      <c r="J8" s="33"/>
      <c r="K8" s="56"/>
      <c r="L8" s="33"/>
      <c r="M8" s="56"/>
      <c r="N8" s="33"/>
      <c r="O8" s="33"/>
      <c r="P8" s="34"/>
      <c r="Z8" s="7">
        <f>I8</f>
        <v>0</v>
      </c>
      <c r="AB8" s="7">
        <f>G8*H8</f>
        <v>0</v>
      </c>
    </row>
    <row r="9" spans="1:16" ht="22.5" customHeight="1">
      <c r="A9" s="4" t="s">
        <v>323</v>
      </c>
      <c r="B9" s="4" t="s">
        <v>349</v>
      </c>
      <c r="C9" s="4" t="s">
        <v>324</v>
      </c>
      <c r="D9" s="30" t="s">
        <v>386</v>
      </c>
      <c r="E9" s="55" t="s">
        <v>398</v>
      </c>
      <c r="F9" s="32" t="s">
        <v>411</v>
      </c>
      <c r="G9" s="31">
        <v>2</v>
      </c>
      <c r="H9" s="33"/>
      <c r="I9" s="56"/>
      <c r="J9" s="33"/>
      <c r="K9" s="56"/>
      <c r="L9" s="33"/>
      <c r="M9" s="56"/>
      <c r="N9" s="33"/>
      <c r="O9" s="33"/>
      <c r="P9" s="34"/>
    </row>
    <row r="10" spans="1:16" ht="22.5" customHeight="1">
      <c r="A10" s="4" t="s">
        <v>327</v>
      </c>
      <c r="B10" s="4" t="s">
        <v>349</v>
      </c>
      <c r="C10" s="4" t="s">
        <v>328</v>
      </c>
      <c r="D10" s="30" t="s">
        <v>387</v>
      </c>
      <c r="E10" s="55" t="s">
        <v>399</v>
      </c>
      <c r="F10" s="32" t="s">
        <v>411</v>
      </c>
      <c r="G10" s="31">
        <v>500</v>
      </c>
      <c r="H10" s="33"/>
      <c r="I10" s="56"/>
      <c r="J10" s="33"/>
      <c r="K10" s="56"/>
      <c r="L10" s="33"/>
      <c r="M10" s="56"/>
      <c r="N10" s="33"/>
      <c r="O10" s="33"/>
      <c r="P10" s="34"/>
    </row>
    <row r="11" spans="1:28" ht="22.5" customHeight="1">
      <c r="A11" s="4" t="s">
        <v>335</v>
      </c>
      <c r="B11" s="4" t="s">
        <v>349</v>
      </c>
      <c r="C11" s="4" t="s">
        <v>336</v>
      </c>
      <c r="D11" s="30" t="s">
        <v>388</v>
      </c>
      <c r="E11" s="55" t="s">
        <v>400</v>
      </c>
      <c r="F11" s="32" t="s">
        <v>411</v>
      </c>
      <c r="G11" s="31">
        <v>500</v>
      </c>
      <c r="H11" s="33"/>
      <c r="I11" s="56"/>
      <c r="J11" s="33"/>
      <c r="K11" s="56"/>
      <c r="L11" s="33"/>
      <c r="M11" s="56"/>
      <c r="N11" s="33"/>
      <c r="O11" s="33"/>
      <c r="P11" s="34"/>
      <c r="AB11" s="7">
        <f>G11*H11</f>
        <v>0</v>
      </c>
    </row>
    <row r="12" spans="1:28" ht="22.5" customHeight="1">
      <c r="A12" s="4" t="s">
        <v>337</v>
      </c>
      <c r="B12" s="4" t="s">
        <v>349</v>
      </c>
      <c r="C12" s="4" t="s">
        <v>338</v>
      </c>
      <c r="D12" s="30" t="s">
        <v>389</v>
      </c>
      <c r="E12" s="55" t="s">
        <v>401</v>
      </c>
      <c r="F12" s="32" t="s">
        <v>411</v>
      </c>
      <c r="G12" s="31">
        <v>18</v>
      </c>
      <c r="H12" s="33"/>
      <c r="I12" s="56"/>
      <c r="J12" s="33"/>
      <c r="K12" s="56"/>
      <c r="L12" s="33"/>
      <c r="M12" s="56"/>
      <c r="N12" s="33"/>
      <c r="O12" s="33"/>
      <c r="P12" s="34"/>
      <c r="AB12" s="7">
        <f>G12*H12</f>
        <v>0</v>
      </c>
    </row>
    <row r="13" spans="1:28" ht="22.5" customHeight="1">
      <c r="A13" s="4" t="s">
        <v>339</v>
      </c>
      <c r="B13" s="4" t="s">
        <v>349</v>
      </c>
      <c r="C13" s="4" t="s">
        <v>340</v>
      </c>
      <c r="D13" s="30" t="s">
        <v>390</v>
      </c>
      <c r="E13" s="55" t="s">
        <v>402</v>
      </c>
      <c r="F13" s="32" t="s">
        <v>411</v>
      </c>
      <c r="G13" s="31">
        <v>6</v>
      </c>
      <c r="H13" s="33"/>
      <c r="I13" s="56"/>
      <c r="J13" s="33"/>
      <c r="K13" s="56"/>
      <c r="L13" s="33"/>
      <c r="M13" s="56"/>
      <c r="N13" s="33"/>
      <c r="O13" s="33"/>
      <c r="P13" s="34"/>
      <c r="AB13" s="7">
        <f>G13*H13</f>
        <v>0</v>
      </c>
    </row>
    <row r="14" spans="1:16" ht="22.5" customHeight="1">
      <c r="A14" s="4" t="s">
        <v>341</v>
      </c>
      <c r="B14" s="4" t="s">
        <v>349</v>
      </c>
      <c r="C14" s="4" t="s">
        <v>342</v>
      </c>
      <c r="D14" s="30" t="s">
        <v>391</v>
      </c>
      <c r="E14" s="55" t="s">
        <v>403</v>
      </c>
      <c r="F14" s="32" t="s">
        <v>411</v>
      </c>
      <c r="G14" s="31">
        <v>1</v>
      </c>
      <c r="H14" s="33"/>
      <c r="I14" s="56"/>
      <c r="J14" s="33"/>
      <c r="K14" s="56"/>
      <c r="L14" s="33"/>
      <c r="M14" s="56"/>
      <c r="N14" s="33"/>
      <c r="O14" s="33"/>
      <c r="P14" s="34"/>
    </row>
    <row r="15" spans="1:16" ht="22.5" customHeight="1">
      <c r="A15" s="4" t="s">
        <v>343</v>
      </c>
      <c r="B15" s="4" t="s">
        <v>349</v>
      </c>
      <c r="C15" s="4" t="s">
        <v>344</v>
      </c>
      <c r="D15" s="30" t="s">
        <v>392</v>
      </c>
      <c r="E15" s="55" t="s">
        <v>404</v>
      </c>
      <c r="F15" s="32" t="s">
        <v>411</v>
      </c>
      <c r="G15" s="31">
        <v>12</v>
      </c>
      <c r="H15" s="33"/>
      <c r="I15" s="56"/>
      <c r="J15" s="33"/>
      <c r="K15" s="56"/>
      <c r="L15" s="33"/>
      <c r="M15" s="56"/>
      <c r="N15" s="33"/>
      <c r="O15" s="33"/>
      <c r="P15" s="34"/>
    </row>
    <row r="16" spans="1:16" ht="22.5" customHeight="1">
      <c r="A16" s="4" t="s">
        <v>307</v>
      </c>
      <c r="B16" s="4" t="s">
        <v>349</v>
      </c>
      <c r="C16" s="4" t="s">
        <v>308</v>
      </c>
      <c r="D16" s="30" t="s">
        <v>393</v>
      </c>
      <c r="E16" s="55" t="s">
        <v>405</v>
      </c>
      <c r="F16" s="32" t="s">
        <v>411</v>
      </c>
      <c r="G16" s="31">
        <v>8</v>
      </c>
      <c r="H16" s="33"/>
      <c r="I16" s="56"/>
      <c r="J16" s="33"/>
      <c r="K16" s="56"/>
      <c r="L16" s="33"/>
      <c r="M16" s="56"/>
      <c r="N16" s="33"/>
      <c r="O16" s="33"/>
      <c r="P16" s="34"/>
    </row>
    <row r="17" spans="1:16" ht="22.5" customHeight="1">
      <c r="A17" s="4" t="s">
        <v>309</v>
      </c>
      <c r="B17" s="4" t="s">
        <v>349</v>
      </c>
      <c r="C17" s="4" t="s">
        <v>310</v>
      </c>
      <c r="D17" s="30" t="s">
        <v>394</v>
      </c>
      <c r="E17" s="55" t="s">
        <v>406</v>
      </c>
      <c r="F17" s="32" t="s">
        <v>411</v>
      </c>
      <c r="G17" s="31">
        <v>4</v>
      </c>
      <c r="H17" s="33"/>
      <c r="I17" s="56"/>
      <c r="J17" s="33"/>
      <c r="K17" s="56"/>
      <c r="L17" s="33"/>
      <c r="M17" s="56"/>
      <c r="N17" s="33"/>
      <c r="O17" s="33"/>
      <c r="P17" s="34"/>
    </row>
    <row r="18" spans="4:30" ht="22.5" customHeight="1">
      <c r="D18" s="30" t="s">
        <v>438</v>
      </c>
      <c r="E18" s="55" t="s">
        <v>407</v>
      </c>
      <c r="F18" s="32" t="s">
        <v>411</v>
      </c>
      <c r="G18" s="31">
        <v>5</v>
      </c>
      <c r="H18" s="33"/>
      <c r="I18" s="56"/>
      <c r="J18" s="33"/>
      <c r="K18" s="56"/>
      <c r="L18" s="33"/>
      <c r="M18" s="56"/>
      <c r="N18" s="33"/>
      <c r="O18" s="33"/>
      <c r="P18" s="34"/>
      <c r="AD18" s="7">
        <f>TRUNC(SUM(AD4:AD17))</f>
        <v>0</v>
      </c>
    </row>
    <row r="19" spans="4:16" ht="22.5" customHeight="1">
      <c r="D19" s="30" t="s">
        <v>395</v>
      </c>
      <c r="E19" s="55" t="s">
        <v>408</v>
      </c>
      <c r="F19" s="32" t="s">
        <v>411</v>
      </c>
      <c r="G19" s="31">
        <v>5</v>
      </c>
      <c r="H19" s="33"/>
      <c r="I19" s="56"/>
      <c r="J19" s="33"/>
      <c r="K19" s="56"/>
      <c r="L19" s="33"/>
      <c r="M19" s="56"/>
      <c r="N19" s="33"/>
      <c r="O19" s="33"/>
      <c r="P19" s="34"/>
    </row>
    <row r="20" spans="4:16" ht="22.5" customHeight="1">
      <c r="D20" s="30" t="s">
        <v>396</v>
      </c>
      <c r="E20" s="55" t="s">
        <v>409</v>
      </c>
      <c r="F20" s="32" t="s">
        <v>411</v>
      </c>
      <c r="G20" s="31">
        <v>70</v>
      </c>
      <c r="H20" s="33"/>
      <c r="I20" s="56"/>
      <c r="J20" s="33"/>
      <c r="K20" s="56"/>
      <c r="L20" s="33"/>
      <c r="M20" s="56"/>
      <c r="N20" s="33"/>
      <c r="O20" s="33"/>
      <c r="P20" s="34"/>
    </row>
    <row r="21" spans="4:16" ht="22.5" customHeight="1">
      <c r="D21" s="30" t="s">
        <v>397</v>
      </c>
      <c r="E21" s="55" t="s">
        <v>410</v>
      </c>
      <c r="F21" s="32" t="s">
        <v>411</v>
      </c>
      <c r="G21" s="31">
        <v>1</v>
      </c>
      <c r="H21" s="33"/>
      <c r="I21" s="56"/>
      <c r="J21" s="33"/>
      <c r="K21" s="56"/>
      <c r="L21" s="33"/>
      <c r="M21" s="56"/>
      <c r="N21" s="33"/>
      <c r="O21" s="33"/>
      <c r="P21" s="34"/>
    </row>
    <row r="22" spans="4:16" ht="22.5" customHeight="1">
      <c r="D22" s="30"/>
      <c r="E22" s="55"/>
      <c r="F22" s="32"/>
      <c r="G22" s="31"/>
      <c r="H22" s="33"/>
      <c r="I22" s="56"/>
      <c r="J22" s="33"/>
      <c r="K22" s="56"/>
      <c r="L22" s="33"/>
      <c r="M22" s="56"/>
      <c r="N22" s="33"/>
      <c r="O22" s="33"/>
      <c r="P22" s="34"/>
    </row>
    <row r="23" spans="4:16" ht="22.5" customHeight="1">
      <c r="D23" s="30"/>
      <c r="E23" s="55"/>
      <c r="F23" s="32"/>
      <c r="G23" s="31"/>
      <c r="H23" s="33"/>
      <c r="I23" s="56"/>
      <c r="J23" s="33"/>
      <c r="K23" s="56"/>
      <c r="L23" s="33"/>
      <c r="M23" s="56"/>
      <c r="N23" s="33"/>
      <c r="O23" s="33"/>
      <c r="P23" s="34"/>
    </row>
    <row r="24" spans="4:16" ht="22.5" customHeight="1">
      <c r="D24" s="30"/>
      <c r="E24" s="55"/>
      <c r="F24" s="32"/>
      <c r="G24" s="31"/>
      <c r="H24" s="33"/>
      <c r="I24" s="56"/>
      <c r="J24" s="33"/>
      <c r="K24" s="56"/>
      <c r="L24" s="33"/>
      <c r="M24" s="56"/>
      <c r="N24" s="33"/>
      <c r="O24" s="33"/>
      <c r="P24" s="34"/>
    </row>
    <row r="25" spans="4:16" ht="22.5" customHeight="1">
      <c r="D25" s="30"/>
      <c r="E25" s="55"/>
      <c r="F25" s="32"/>
      <c r="G25" s="31"/>
      <c r="H25" s="33"/>
      <c r="I25" s="56"/>
      <c r="J25" s="33"/>
      <c r="K25" s="56"/>
      <c r="L25" s="33"/>
      <c r="M25" s="56"/>
      <c r="N25" s="33"/>
      <c r="O25" s="33"/>
      <c r="P25" s="34"/>
    </row>
    <row r="26" spans="4:16" ht="22.5" customHeight="1">
      <c r="D26" s="30"/>
      <c r="E26" s="55"/>
      <c r="F26" s="32"/>
      <c r="G26" s="31"/>
      <c r="H26" s="33"/>
      <c r="I26" s="56"/>
      <c r="J26" s="33"/>
      <c r="K26" s="56"/>
      <c r="L26" s="33"/>
      <c r="M26" s="56"/>
      <c r="N26" s="33"/>
      <c r="O26" s="33"/>
      <c r="P26" s="34"/>
    </row>
    <row r="27" spans="4:16" ht="22.5" customHeight="1">
      <c r="D27" s="30"/>
      <c r="E27" s="55"/>
      <c r="F27" s="32"/>
      <c r="G27" s="31"/>
      <c r="H27" s="33"/>
      <c r="I27" s="56"/>
      <c r="J27" s="33"/>
      <c r="K27" s="56"/>
      <c r="L27" s="33"/>
      <c r="M27" s="56"/>
      <c r="N27" s="33"/>
      <c r="O27" s="33"/>
      <c r="P27" s="34"/>
    </row>
    <row r="28" spans="4:16" ht="22.5" customHeight="1">
      <c r="D28" s="55"/>
      <c r="E28" s="55"/>
      <c r="F28" s="32"/>
      <c r="G28" s="31"/>
      <c r="H28" s="33"/>
      <c r="I28" s="56"/>
      <c r="J28" s="33"/>
      <c r="K28" s="56"/>
      <c r="L28" s="33"/>
      <c r="M28" s="56"/>
      <c r="N28" s="33"/>
      <c r="O28" s="33"/>
      <c r="P28" s="34"/>
    </row>
    <row r="29" spans="2:16" ht="22.5" customHeight="1">
      <c r="B29" s="4" t="s">
        <v>347</v>
      </c>
      <c r="D29" s="30" t="s">
        <v>348</v>
      </c>
      <c r="E29" s="55"/>
      <c r="F29" s="32"/>
      <c r="G29" s="31"/>
      <c r="H29" s="33"/>
      <c r="I29" s="56">
        <f>TRUNC(SUM(I4:I28))</f>
        <v>0</v>
      </c>
      <c r="J29" s="33"/>
      <c r="K29" s="56">
        <f>TRUNC(SUM(K4:K28))</f>
        <v>0</v>
      </c>
      <c r="L29" s="33"/>
      <c r="M29" s="56">
        <f>TRUNC(SUM(M4:M28))</f>
        <v>0</v>
      </c>
      <c r="N29" s="33">
        <f>IF((H29+J29+L29)=0,"",(H29+J29+L29))</f>
      </c>
      <c r="O29" s="33">
        <f>TRUNC(SUM(O4:O28))</f>
        <v>0</v>
      </c>
      <c r="P29" s="34"/>
    </row>
    <row r="30" spans="2:16" ht="22.5" customHeight="1">
      <c r="B30" s="4" t="s">
        <v>305</v>
      </c>
      <c r="D30" s="111" t="s">
        <v>441</v>
      </c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3"/>
    </row>
    <row r="31" spans="1:28" ht="22.5" customHeight="1">
      <c r="A31" s="4" t="s">
        <v>311</v>
      </c>
      <c r="B31" s="4" t="s">
        <v>350</v>
      </c>
      <c r="C31" s="4" t="s">
        <v>312</v>
      </c>
      <c r="D31" s="30" t="s">
        <v>412</v>
      </c>
      <c r="E31" s="55" t="s">
        <v>422</v>
      </c>
      <c r="F31" s="32" t="s">
        <v>426</v>
      </c>
      <c r="G31" s="31">
        <v>2</v>
      </c>
      <c r="H31" s="33"/>
      <c r="I31" s="56"/>
      <c r="J31" s="33"/>
      <c r="K31" s="56"/>
      <c r="L31" s="33"/>
      <c r="M31" s="56"/>
      <c r="N31" s="33"/>
      <c r="O31" s="33"/>
      <c r="P31" s="34"/>
      <c r="AA31" s="7">
        <f>I31</f>
        <v>0</v>
      </c>
      <c r="AB31" s="7">
        <f>G31*H31</f>
        <v>0</v>
      </c>
    </row>
    <row r="32" spans="1:16" ht="22.5" customHeight="1">
      <c r="A32" s="4" t="s">
        <v>323</v>
      </c>
      <c r="B32" s="4" t="s">
        <v>350</v>
      </c>
      <c r="C32" s="4" t="s">
        <v>324</v>
      </c>
      <c r="D32" s="30" t="s">
        <v>436</v>
      </c>
      <c r="E32" s="55" t="s">
        <v>427</v>
      </c>
      <c r="F32" s="32" t="s">
        <v>426</v>
      </c>
      <c r="G32" s="31">
        <v>2</v>
      </c>
      <c r="H32" s="33"/>
      <c r="I32" s="56"/>
      <c r="J32" s="33"/>
      <c r="K32" s="56"/>
      <c r="L32" s="33"/>
      <c r="M32" s="56"/>
      <c r="N32" s="33"/>
      <c r="O32" s="33"/>
      <c r="P32" s="34"/>
    </row>
    <row r="33" spans="1:16" ht="22.5" customHeight="1">
      <c r="A33" s="4" t="s">
        <v>327</v>
      </c>
      <c r="B33" s="4" t="s">
        <v>350</v>
      </c>
      <c r="C33" s="4" t="s">
        <v>328</v>
      </c>
      <c r="D33" s="30" t="s">
        <v>413</v>
      </c>
      <c r="E33" s="55" t="s">
        <v>481</v>
      </c>
      <c r="F33" s="32" t="s">
        <v>478</v>
      </c>
      <c r="G33" s="31">
        <v>1</v>
      </c>
      <c r="H33" s="33"/>
      <c r="I33" s="56"/>
      <c r="J33" s="33"/>
      <c r="K33" s="56"/>
      <c r="L33" s="33"/>
      <c r="M33" s="56"/>
      <c r="N33" s="33"/>
      <c r="O33" s="33"/>
      <c r="P33" s="34"/>
    </row>
    <row r="34" spans="1:28" ht="22.5" customHeight="1">
      <c r="A34" s="4" t="s">
        <v>333</v>
      </c>
      <c r="B34" s="4" t="s">
        <v>350</v>
      </c>
      <c r="C34" s="4" t="s">
        <v>334</v>
      </c>
      <c r="D34" s="30" t="s">
        <v>414</v>
      </c>
      <c r="E34" s="55" t="s">
        <v>479</v>
      </c>
      <c r="F34" s="32" t="s">
        <v>426</v>
      </c>
      <c r="G34" s="31">
        <v>40</v>
      </c>
      <c r="H34" s="33"/>
      <c r="I34" s="56"/>
      <c r="J34" s="33"/>
      <c r="K34" s="56"/>
      <c r="L34" s="33"/>
      <c r="M34" s="56"/>
      <c r="N34" s="33"/>
      <c r="O34" s="33"/>
      <c r="P34" s="34"/>
      <c r="AB34" s="7">
        <f>G34*H34</f>
        <v>0</v>
      </c>
    </row>
    <row r="35" spans="1:16" ht="22.5" customHeight="1">
      <c r="A35" s="4" t="s">
        <v>345</v>
      </c>
      <c r="B35" s="4" t="s">
        <v>350</v>
      </c>
      <c r="C35" s="4" t="s">
        <v>346</v>
      </c>
      <c r="D35" s="30" t="s">
        <v>415</v>
      </c>
      <c r="E35" s="55" t="s">
        <v>428</v>
      </c>
      <c r="F35" s="32" t="s">
        <v>426</v>
      </c>
      <c r="G35" s="31">
        <v>2</v>
      </c>
      <c r="H35" s="33"/>
      <c r="I35" s="56"/>
      <c r="J35" s="33"/>
      <c r="K35" s="56"/>
      <c r="L35" s="33"/>
      <c r="M35" s="56"/>
      <c r="N35" s="33"/>
      <c r="O35" s="33"/>
      <c r="P35" s="34"/>
    </row>
    <row r="36" spans="4:30" ht="22.5" customHeight="1">
      <c r="D36" s="30" t="s">
        <v>437</v>
      </c>
      <c r="E36" s="55" t="s">
        <v>421</v>
      </c>
      <c r="F36" s="32" t="s">
        <v>385</v>
      </c>
      <c r="G36" s="31">
        <v>2</v>
      </c>
      <c r="H36" s="33"/>
      <c r="I36" s="56"/>
      <c r="J36" s="33"/>
      <c r="K36" s="56"/>
      <c r="L36" s="33"/>
      <c r="M36" s="56"/>
      <c r="N36" s="33"/>
      <c r="O36" s="33"/>
      <c r="P36" s="34"/>
      <c r="AD36" s="7">
        <f>TRUNC(SUM(AD30:AD35))</f>
        <v>0</v>
      </c>
    </row>
    <row r="37" spans="4:16" ht="22.5" customHeight="1">
      <c r="D37" s="30" t="s">
        <v>437</v>
      </c>
      <c r="E37" s="55" t="s">
        <v>428</v>
      </c>
      <c r="F37" s="32" t="s">
        <v>426</v>
      </c>
      <c r="G37" s="31">
        <v>2</v>
      </c>
      <c r="H37" s="33"/>
      <c r="I37" s="56"/>
      <c r="J37" s="33"/>
      <c r="K37" s="56"/>
      <c r="L37" s="33"/>
      <c r="M37" s="56"/>
      <c r="N37" s="33"/>
      <c r="O37" s="33"/>
      <c r="P37" s="34"/>
    </row>
    <row r="38" spans="4:16" ht="22.5" customHeight="1">
      <c r="D38" s="30" t="s">
        <v>417</v>
      </c>
      <c r="E38" s="55" t="s">
        <v>429</v>
      </c>
      <c r="F38" s="32" t="s">
        <v>224</v>
      </c>
      <c r="G38" s="31">
        <v>1</v>
      </c>
      <c r="H38" s="33"/>
      <c r="I38" s="56"/>
      <c r="J38" s="33"/>
      <c r="K38" s="56"/>
      <c r="L38" s="33"/>
      <c r="M38" s="56"/>
      <c r="N38" s="33"/>
      <c r="O38" s="33"/>
      <c r="P38" s="34"/>
    </row>
    <row r="39" spans="4:16" ht="22.5" customHeight="1">
      <c r="D39" s="55" t="s">
        <v>416</v>
      </c>
      <c r="E39" s="55" t="s">
        <v>439</v>
      </c>
      <c r="F39" s="32" t="s">
        <v>419</v>
      </c>
      <c r="G39" s="31">
        <v>164</v>
      </c>
      <c r="H39" s="33"/>
      <c r="I39" s="56"/>
      <c r="J39" s="33"/>
      <c r="K39" s="56"/>
      <c r="L39" s="33"/>
      <c r="M39" s="56"/>
      <c r="N39" s="33"/>
      <c r="O39" s="33"/>
      <c r="P39" s="34"/>
    </row>
    <row r="40" spans="4:16" ht="22.5" customHeight="1">
      <c r="D40" s="30"/>
      <c r="E40" s="55"/>
      <c r="F40" s="32"/>
      <c r="G40" s="31"/>
      <c r="H40" s="33"/>
      <c r="I40" s="56"/>
      <c r="J40" s="33"/>
      <c r="K40" s="56"/>
      <c r="L40" s="33"/>
      <c r="M40" s="56"/>
      <c r="N40" s="33"/>
      <c r="O40" s="33"/>
      <c r="P40" s="34"/>
    </row>
    <row r="41" spans="4:16" ht="22.5" customHeight="1">
      <c r="D41" s="30"/>
      <c r="E41" s="55"/>
      <c r="F41" s="32"/>
      <c r="G41" s="31"/>
      <c r="H41" s="33"/>
      <c r="I41" s="56"/>
      <c r="J41" s="33"/>
      <c r="K41" s="56"/>
      <c r="L41" s="33"/>
      <c r="M41" s="56"/>
      <c r="N41" s="33"/>
      <c r="O41" s="33"/>
      <c r="P41" s="34"/>
    </row>
    <row r="42" spans="4:16" ht="22.5" customHeight="1">
      <c r="D42" s="30"/>
      <c r="E42" s="55"/>
      <c r="F42" s="32"/>
      <c r="G42" s="31"/>
      <c r="H42" s="33"/>
      <c r="I42" s="56"/>
      <c r="J42" s="33"/>
      <c r="K42" s="56"/>
      <c r="L42" s="33"/>
      <c r="M42" s="56"/>
      <c r="N42" s="33"/>
      <c r="O42" s="33"/>
      <c r="P42" s="34"/>
    </row>
    <row r="43" spans="4:16" ht="22.5" customHeight="1">
      <c r="D43" s="30"/>
      <c r="E43" s="55"/>
      <c r="F43" s="32"/>
      <c r="G43" s="31"/>
      <c r="H43" s="33"/>
      <c r="I43" s="56"/>
      <c r="J43" s="33"/>
      <c r="K43" s="56"/>
      <c r="L43" s="33"/>
      <c r="M43" s="56"/>
      <c r="N43" s="33"/>
      <c r="O43" s="33"/>
      <c r="P43" s="34"/>
    </row>
    <row r="44" spans="4:16" ht="22.5" customHeight="1">
      <c r="D44" s="30"/>
      <c r="E44" s="55"/>
      <c r="F44" s="32"/>
      <c r="G44" s="31"/>
      <c r="H44" s="33"/>
      <c r="I44" s="56"/>
      <c r="J44" s="33"/>
      <c r="K44" s="56"/>
      <c r="L44" s="33"/>
      <c r="M44" s="56"/>
      <c r="N44" s="33"/>
      <c r="O44" s="33"/>
      <c r="P44" s="34"/>
    </row>
    <row r="45" spans="4:16" ht="22.5" customHeight="1">
      <c r="D45" s="30"/>
      <c r="E45" s="55"/>
      <c r="F45" s="32"/>
      <c r="G45" s="31"/>
      <c r="H45" s="33"/>
      <c r="I45" s="56"/>
      <c r="J45" s="33"/>
      <c r="K45" s="56"/>
      <c r="L45" s="33"/>
      <c r="M45" s="56"/>
      <c r="N45" s="33"/>
      <c r="O45" s="33"/>
      <c r="P45" s="34"/>
    </row>
    <row r="46" spans="4:16" ht="22.5" customHeight="1">
      <c r="D46" s="30"/>
      <c r="E46" s="55"/>
      <c r="F46" s="32"/>
      <c r="G46" s="31"/>
      <c r="H46" s="33"/>
      <c r="I46" s="56"/>
      <c r="J46" s="33"/>
      <c r="K46" s="56"/>
      <c r="L46" s="33"/>
      <c r="M46" s="56"/>
      <c r="N46" s="33"/>
      <c r="O46" s="33"/>
      <c r="P46" s="34"/>
    </row>
    <row r="47" spans="4:33" ht="22.5" customHeight="1">
      <c r="D47" s="30"/>
      <c r="E47" s="55"/>
      <c r="F47" s="32"/>
      <c r="G47" s="31"/>
      <c r="H47" s="33"/>
      <c r="I47" s="56"/>
      <c r="J47" s="33"/>
      <c r="K47" s="56"/>
      <c r="L47" s="33"/>
      <c r="M47" s="56"/>
      <c r="N47" s="33"/>
      <c r="O47" s="33"/>
      <c r="P47" s="34"/>
      <c r="AG47" s="7"/>
    </row>
    <row r="48" spans="4:16" ht="22.5" customHeight="1">
      <c r="D48" s="30"/>
      <c r="E48" s="55"/>
      <c r="F48" s="32"/>
      <c r="G48" s="31"/>
      <c r="H48" s="33"/>
      <c r="I48" s="56"/>
      <c r="J48" s="33"/>
      <c r="K48" s="56"/>
      <c r="L48" s="33"/>
      <c r="M48" s="56"/>
      <c r="N48" s="33"/>
      <c r="O48" s="33"/>
      <c r="P48" s="34"/>
    </row>
    <row r="49" spans="4:16" ht="22.5" customHeight="1">
      <c r="D49" s="30"/>
      <c r="E49" s="55"/>
      <c r="F49" s="32"/>
      <c r="G49" s="31"/>
      <c r="H49" s="33"/>
      <c r="I49" s="56"/>
      <c r="J49" s="33"/>
      <c r="K49" s="56"/>
      <c r="L49" s="33"/>
      <c r="M49" s="56"/>
      <c r="N49" s="33"/>
      <c r="O49" s="33"/>
      <c r="P49" s="34"/>
    </row>
    <row r="50" spans="4:16" ht="22.5" customHeight="1">
      <c r="D50" s="30"/>
      <c r="E50" s="55"/>
      <c r="F50" s="32"/>
      <c r="G50" s="31"/>
      <c r="H50" s="33"/>
      <c r="I50" s="56"/>
      <c r="J50" s="33"/>
      <c r="K50" s="56"/>
      <c r="L50" s="33"/>
      <c r="M50" s="56"/>
      <c r="N50" s="33"/>
      <c r="O50" s="33"/>
      <c r="P50" s="34"/>
    </row>
    <row r="51" spans="4:16" ht="22.5" customHeight="1">
      <c r="D51" s="30"/>
      <c r="E51" s="55"/>
      <c r="F51" s="32"/>
      <c r="G51" s="31"/>
      <c r="H51" s="33"/>
      <c r="I51" s="56"/>
      <c r="J51" s="33"/>
      <c r="K51" s="56"/>
      <c r="L51" s="33"/>
      <c r="M51" s="56"/>
      <c r="N51" s="33"/>
      <c r="O51" s="33"/>
      <c r="P51" s="34"/>
    </row>
    <row r="52" spans="4:16" ht="22.5" customHeight="1">
      <c r="D52" s="30"/>
      <c r="E52" s="55"/>
      <c r="F52" s="32"/>
      <c r="G52" s="31"/>
      <c r="H52" s="33"/>
      <c r="I52" s="56"/>
      <c r="J52" s="33"/>
      <c r="K52" s="56"/>
      <c r="L52" s="33"/>
      <c r="M52" s="56"/>
      <c r="N52" s="33"/>
      <c r="O52" s="33"/>
      <c r="P52" s="34"/>
    </row>
    <row r="53" spans="4:16" ht="22.5" customHeight="1">
      <c r="D53" s="30"/>
      <c r="E53" s="55"/>
      <c r="F53" s="32"/>
      <c r="G53" s="31"/>
      <c r="H53" s="33"/>
      <c r="I53" s="56"/>
      <c r="J53" s="33"/>
      <c r="K53" s="56"/>
      <c r="L53" s="33"/>
      <c r="M53" s="56"/>
      <c r="N53" s="33"/>
      <c r="O53" s="33"/>
      <c r="P53" s="34"/>
    </row>
    <row r="54" spans="2:16" ht="22.5" customHeight="1">
      <c r="B54" s="4" t="s">
        <v>347</v>
      </c>
      <c r="D54" s="30" t="s">
        <v>348</v>
      </c>
      <c r="E54" s="55"/>
      <c r="F54" s="32"/>
      <c r="G54" s="31"/>
      <c r="H54" s="33"/>
      <c r="I54" s="56">
        <f>TRUNC(SUM(I30:I53))</f>
        <v>0</v>
      </c>
      <c r="J54" s="33"/>
      <c r="K54" s="56">
        <f>TRUNC(SUM(K30:K53))</f>
        <v>0</v>
      </c>
      <c r="L54" s="33"/>
      <c r="M54" s="56">
        <f>TRUNC(SUM(M30:M53))</f>
        <v>0</v>
      </c>
      <c r="N54" s="33">
        <f>IF((H54+J54+L54)=0,"",(H54+J54+L54))</f>
      </c>
      <c r="O54" s="33">
        <f>TRUNC(SUM(O30:O53))</f>
        <v>0</v>
      </c>
      <c r="P54" s="34"/>
    </row>
    <row r="55" spans="2:16" ht="22.5" customHeight="1">
      <c r="B55" s="4" t="s">
        <v>305</v>
      </c>
      <c r="D55" s="111" t="s">
        <v>474</v>
      </c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3"/>
    </row>
    <row r="56" spans="4:16" ht="22.5" customHeight="1">
      <c r="D56" s="30" t="s">
        <v>418</v>
      </c>
      <c r="E56" s="55" t="s">
        <v>430</v>
      </c>
      <c r="F56" s="32" t="s">
        <v>426</v>
      </c>
      <c r="G56" s="31">
        <v>2</v>
      </c>
      <c r="H56" s="33"/>
      <c r="I56" s="56"/>
      <c r="J56" s="33"/>
      <c r="K56" s="56"/>
      <c r="L56" s="33"/>
      <c r="M56" s="56"/>
      <c r="N56" s="33"/>
      <c r="O56" s="33"/>
      <c r="P56" s="34"/>
    </row>
    <row r="57" spans="4:16" ht="22.5" customHeight="1">
      <c r="D57" s="30"/>
      <c r="E57" s="55"/>
      <c r="F57" s="32"/>
      <c r="G57" s="31"/>
      <c r="H57" s="33"/>
      <c r="I57" s="56"/>
      <c r="J57" s="33"/>
      <c r="K57" s="56"/>
      <c r="L57" s="33"/>
      <c r="M57" s="56"/>
      <c r="N57" s="33"/>
      <c r="O57" s="33"/>
      <c r="P57" s="34"/>
    </row>
    <row r="58" spans="4:16" ht="22.5" customHeight="1">
      <c r="D58" s="30"/>
      <c r="E58" s="55"/>
      <c r="F58" s="32"/>
      <c r="G58" s="31"/>
      <c r="H58" s="33"/>
      <c r="I58" s="56"/>
      <c r="J58" s="33"/>
      <c r="K58" s="56"/>
      <c r="L58" s="33"/>
      <c r="M58" s="56"/>
      <c r="N58" s="33"/>
      <c r="O58" s="33"/>
      <c r="P58" s="34"/>
    </row>
    <row r="59" spans="4:16" ht="22.5" customHeight="1">
      <c r="D59" s="30"/>
      <c r="E59" s="55"/>
      <c r="F59" s="32"/>
      <c r="G59" s="31"/>
      <c r="H59" s="33"/>
      <c r="I59" s="56"/>
      <c r="J59" s="33"/>
      <c r="K59" s="56"/>
      <c r="L59" s="33"/>
      <c r="M59" s="56"/>
      <c r="N59" s="33"/>
      <c r="O59" s="33"/>
      <c r="P59" s="34"/>
    </row>
    <row r="60" spans="4:16" ht="22.5" customHeight="1">
      <c r="D60" s="30"/>
      <c r="E60" s="55"/>
      <c r="F60" s="32"/>
      <c r="G60" s="31"/>
      <c r="H60" s="33"/>
      <c r="I60" s="56"/>
      <c r="J60" s="33"/>
      <c r="K60" s="56"/>
      <c r="L60" s="33"/>
      <c r="M60" s="56"/>
      <c r="N60" s="33"/>
      <c r="O60" s="33"/>
      <c r="P60" s="34"/>
    </row>
    <row r="61" spans="4:16" ht="22.5" customHeight="1">
      <c r="D61" s="30"/>
      <c r="E61" s="55"/>
      <c r="F61" s="32"/>
      <c r="G61" s="31"/>
      <c r="H61" s="33"/>
      <c r="I61" s="56"/>
      <c r="J61" s="33"/>
      <c r="K61" s="56"/>
      <c r="L61" s="33"/>
      <c r="M61" s="56"/>
      <c r="N61" s="33"/>
      <c r="O61" s="33"/>
      <c r="P61" s="34"/>
    </row>
    <row r="62" spans="4:16" ht="22.5" customHeight="1">
      <c r="D62" s="30"/>
      <c r="E62" s="55"/>
      <c r="F62" s="32"/>
      <c r="G62" s="31"/>
      <c r="H62" s="33"/>
      <c r="I62" s="56"/>
      <c r="J62" s="33"/>
      <c r="K62" s="56"/>
      <c r="L62" s="33"/>
      <c r="M62" s="56"/>
      <c r="N62" s="33"/>
      <c r="O62" s="33"/>
      <c r="P62" s="34"/>
    </row>
    <row r="63" spans="4:16" ht="22.5" customHeight="1">
      <c r="D63" s="30"/>
      <c r="E63" s="55"/>
      <c r="F63" s="32"/>
      <c r="G63" s="31"/>
      <c r="H63" s="33"/>
      <c r="I63" s="56"/>
      <c r="J63" s="33"/>
      <c r="K63" s="56"/>
      <c r="L63" s="33"/>
      <c r="M63" s="56"/>
      <c r="N63" s="33"/>
      <c r="O63" s="33"/>
      <c r="P63" s="34"/>
    </row>
    <row r="64" spans="4:16" ht="22.5" customHeight="1">
      <c r="D64" s="30"/>
      <c r="E64" s="55"/>
      <c r="F64" s="32"/>
      <c r="G64" s="31"/>
      <c r="H64" s="33"/>
      <c r="I64" s="56"/>
      <c r="J64" s="33"/>
      <c r="K64" s="56"/>
      <c r="L64" s="33"/>
      <c r="M64" s="56"/>
      <c r="N64" s="33"/>
      <c r="O64" s="33"/>
      <c r="P64" s="34"/>
    </row>
    <row r="65" spans="4:16" ht="22.5" customHeight="1">
      <c r="D65" s="55"/>
      <c r="E65" s="55"/>
      <c r="F65" s="32"/>
      <c r="G65" s="31"/>
      <c r="H65" s="33"/>
      <c r="I65" s="56"/>
      <c r="J65" s="33"/>
      <c r="K65" s="56"/>
      <c r="L65" s="33"/>
      <c r="M65" s="56"/>
      <c r="N65" s="33"/>
      <c r="O65" s="33"/>
      <c r="P65" s="34"/>
    </row>
    <row r="66" spans="4:16" ht="22.5" customHeight="1">
      <c r="D66" s="30"/>
      <c r="E66" s="55"/>
      <c r="F66" s="32"/>
      <c r="G66" s="31"/>
      <c r="H66" s="33"/>
      <c r="I66" s="56"/>
      <c r="J66" s="33"/>
      <c r="K66" s="56"/>
      <c r="L66" s="33"/>
      <c r="M66" s="56"/>
      <c r="N66" s="33"/>
      <c r="O66" s="33"/>
      <c r="P66" s="34"/>
    </row>
    <row r="67" spans="4:16" ht="22.5" customHeight="1">
      <c r="D67" s="30"/>
      <c r="E67" s="55"/>
      <c r="F67" s="32"/>
      <c r="G67" s="31"/>
      <c r="H67" s="33"/>
      <c r="I67" s="56"/>
      <c r="J67" s="33"/>
      <c r="K67" s="56"/>
      <c r="L67" s="33"/>
      <c r="M67" s="56"/>
      <c r="N67" s="33"/>
      <c r="O67" s="33"/>
      <c r="P67" s="34"/>
    </row>
    <row r="68" spans="4:16" ht="22.5" customHeight="1">
      <c r="D68" s="30"/>
      <c r="E68" s="55"/>
      <c r="F68" s="32"/>
      <c r="G68" s="31"/>
      <c r="H68" s="33"/>
      <c r="I68" s="56"/>
      <c r="J68" s="33"/>
      <c r="K68" s="56"/>
      <c r="L68" s="33"/>
      <c r="M68" s="56"/>
      <c r="N68" s="33"/>
      <c r="O68" s="33"/>
      <c r="P68" s="34"/>
    </row>
    <row r="69" spans="4:16" ht="22.5" customHeight="1">
      <c r="D69" s="30"/>
      <c r="E69" s="55"/>
      <c r="F69" s="32"/>
      <c r="G69" s="31"/>
      <c r="H69" s="33"/>
      <c r="I69" s="56"/>
      <c r="J69" s="33"/>
      <c r="K69" s="56"/>
      <c r="L69" s="33"/>
      <c r="M69" s="56"/>
      <c r="N69" s="33"/>
      <c r="O69" s="33"/>
      <c r="P69" s="34"/>
    </row>
    <row r="70" spans="4:16" ht="22.5" customHeight="1">
      <c r="D70" s="30"/>
      <c r="E70" s="55"/>
      <c r="F70" s="32"/>
      <c r="G70" s="31"/>
      <c r="H70" s="33"/>
      <c r="I70" s="56"/>
      <c r="J70" s="33"/>
      <c r="K70" s="56"/>
      <c r="L70" s="33"/>
      <c r="M70" s="56"/>
      <c r="N70" s="33"/>
      <c r="O70" s="33"/>
      <c r="P70" s="34"/>
    </row>
    <row r="71" spans="4:16" ht="22.5" customHeight="1">
      <c r="D71" s="30"/>
      <c r="E71" s="55"/>
      <c r="F71" s="32"/>
      <c r="G71" s="31"/>
      <c r="H71" s="33"/>
      <c r="I71" s="56"/>
      <c r="J71" s="33"/>
      <c r="K71" s="56"/>
      <c r="L71" s="33"/>
      <c r="M71" s="56"/>
      <c r="N71" s="33"/>
      <c r="O71" s="33"/>
      <c r="P71" s="34"/>
    </row>
    <row r="72" spans="4:16" ht="22.5" customHeight="1">
      <c r="D72" s="30"/>
      <c r="E72" s="55"/>
      <c r="F72" s="32"/>
      <c r="G72" s="31"/>
      <c r="H72" s="33"/>
      <c r="I72" s="56"/>
      <c r="J72" s="33"/>
      <c r="K72" s="56"/>
      <c r="L72" s="33"/>
      <c r="M72" s="56"/>
      <c r="N72" s="33"/>
      <c r="O72" s="33"/>
      <c r="P72" s="34"/>
    </row>
    <row r="73" spans="4:33" ht="22.5" customHeight="1">
      <c r="D73" s="30"/>
      <c r="E73" s="55"/>
      <c r="F73" s="32"/>
      <c r="G73" s="31"/>
      <c r="H73" s="33"/>
      <c r="I73" s="56"/>
      <c r="J73" s="33"/>
      <c r="K73" s="56"/>
      <c r="L73" s="33"/>
      <c r="M73" s="56"/>
      <c r="N73" s="33"/>
      <c r="O73" s="33"/>
      <c r="P73" s="34"/>
      <c r="AG73" s="7"/>
    </row>
    <row r="74" spans="4:16" ht="22.5" customHeight="1">
      <c r="D74" s="30"/>
      <c r="E74" s="55"/>
      <c r="F74" s="32"/>
      <c r="G74" s="31"/>
      <c r="H74" s="33"/>
      <c r="I74" s="56"/>
      <c r="J74" s="33"/>
      <c r="K74" s="56"/>
      <c r="L74" s="33"/>
      <c r="M74" s="56"/>
      <c r="N74" s="33"/>
      <c r="O74" s="33"/>
      <c r="P74" s="34"/>
    </row>
    <row r="75" spans="4:16" ht="22.5" customHeight="1">
      <c r="D75" s="30"/>
      <c r="E75" s="55"/>
      <c r="F75" s="32"/>
      <c r="G75" s="31"/>
      <c r="H75" s="33"/>
      <c r="I75" s="56"/>
      <c r="J75" s="33"/>
      <c r="K75" s="56"/>
      <c r="L75" s="33"/>
      <c r="M75" s="56"/>
      <c r="N75" s="33"/>
      <c r="O75" s="33"/>
      <c r="P75" s="34"/>
    </row>
    <row r="76" spans="4:16" ht="22.5" customHeight="1">
      <c r="D76" s="30"/>
      <c r="E76" s="55"/>
      <c r="F76" s="32"/>
      <c r="G76" s="31"/>
      <c r="H76" s="33"/>
      <c r="I76" s="56"/>
      <c r="J76" s="33"/>
      <c r="K76" s="56"/>
      <c r="L76" s="33"/>
      <c r="M76" s="56"/>
      <c r="N76" s="33"/>
      <c r="O76" s="33"/>
      <c r="P76" s="34"/>
    </row>
    <row r="77" spans="4:16" ht="22.5" customHeight="1">
      <c r="D77" s="30"/>
      <c r="E77" s="55"/>
      <c r="F77" s="32"/>
      <c r="G77" s="31"/>
      <c r="H77" s="33"/>
      <c r="I77" s="56"/>
      <c r="J77" s="33"/>
      <c r="K77" s="56"/>
      <c r="L77" s="33"/>
      <c r="M77" s="56"/>
      <c r="N77" s="33"/>
      <c r="O77" s="33"/>
      <c r="P77" s="34"/>
    </row>
    <row r="78" spans="4:16" ht="22.5" customHeight="1">
      <c r="D78" s="30"/>
      <c r="E78" s="55"/>
      <c r="F78" s="32"/>
      <c r="G78" s="31"/>
      <c r="H78" s="33"/>
      <c r="I78" s="56"/>
      <c r="J78" s="33"/>
      <c r="K78" s="56"/>
      <c r="L78" s="33"/>
      <c r="M78" s="56"/>
      <c r="N78" s="33"/>
      <c r="O78" s="33"/>
      <c r="P78" s="34"/>
    </row>
    <row r="79" spans="4:16" ht="22.5" customHeight="1">
      <c r="D79" s="30"/>
      <c r="E79" s="55"/>
      <c r="F79" s="32"/>
      <c r="G79" s="31"/>
      <c r="H79" s="33"/>
      <c r="I79" s="56"/>
      <c r="J79" s="33"/>
      <c r="K79" s="56"/>
      <c r="L79" s="33"/>
      <c r="M79" s="56"/>
      <c r="N79" s="33"/>
      <c r="O79" s="33"/>
      <c r="P79" s="34"/>
    </row>
    <row r="80" spans="2:16" ht="22.5" customHeight="1">
      <c r="B80" s="4" t="s">
        <v>347</v>
      </c>
      <c r="D80" s="30" t="s">
        <v>348</v>
      </c>
      <c r="E80" s="55"/>
      <c r="F80" s="32"/>
      <c r="G80" s="31"/>
      <c r="H80" s="33"/>
      <c r="I80" s="56">
        <f>TRUNC(SUM(I55:I79))</f>
        <v>0</v>
      </c>
      <c r="J80" s="33"/>
      <c r="K80" s="56">
        <f>TRUNC(SUM(K55:K79))</f>
        <v>0</v>
      </c>
      <c r="L80" s="33"/>
      <c r="M80" s="56">
        <f>TRUNC(SUM(M55:M79))</f>
        <v>0</v>
      </c>
      <c r="N80" s="33">
        <f>IF((H80+J80+L80)=0,"",(H80+J80+L80))</f>
      </c>
      <c r="O80" s="33">
        <f>TRUNC(SUM(O55:O79))</f>
        <v>0</v>
      </c>
      <c r="P80" s="34"/>
    </row>
    <row r="81" spans="2:16" ht="22.5" customHeight="1">
      <c r="B81" s="4" t="s">
        <v>306</v>
      </c>
      <c r="D81" s="111" t="s">
        <v>475</v>
      </c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3"/>
    </row>
    <row r="82" spans="1:32" ht="22.5" customHeight="1">
      <c r="A82" s="4" t="s">
        <v>311</v>
      </c>
      <c r="B82" s="4" t="s">
        <v>351</v>
      </c>
      <c r="C82" s="4" t="s">
        <v>312</v>
      </c>
      <c r="D82" s="30" t="s">
        <v>463</v>
      </c>
      <c r="E82" s="55" t="s">
        <v>464</v>
      </c>
      <c r="F82" s="32" t="s">
        <v>85</v>
      </c>
      <c r="G82" s="31">
        <v>150</v>
      </c>
      <c r="H82" s="33"/>
      <c r="I82" s="56"/>
      <c r="J82" s="33"/>
      <c r="K82" s="56"/>
      <c r="L82" s="33"/>
      <c r="M82" s="56"/>
      <c r="N82" s="33"/>
      <c r="O82" s="33"/>
      <c r="P82" s="34"/>
      <c r="AA82" s="7">
        <f>I82</f>
        <v>0</v>
      </c>
      <c r="AB82" s="7">
        <f>G82*H82</f>
        <v>0</v>
      </c>
      <c r="AF82" s="7"/>
    </row>
    <row r="83" spans="1:16" ht="22.5" customHeight="1">
      <c r="A83" s="4" t="s">
        <v>249</v>
      </c>
      <c r="B83" s="4" t="s">
        <v>351</v>
      </c>
      <c r="C83" s="4" t="s">
        <v>97</v>
      </c>
      <c r="D83" s="30" t="s">
        <v>465</v>
      </c>
      <c r="E83" s="55" t="s">
        <v>445</v>
      </c>
      <c r="F83" s="32" t="s">
        <v>446</v>
      </c>
      <c r="G83" s="31">
        <v>4</v>
      </c>
      <c r="H83" s="33"/>
      <c r="I83" s="56"/>
      <c r="J83" s="33"/>
      <c r="K83" s="56"/>
      <c r="L83" s="33"/>
      <c r="M83" s="56"/>
      <c r="N83" s="33"/>
      <c r="O83" s="33"/>
      <c r="P83" s="34"/>
    </row>
    <row r="84" spans="1:16" ht="22.5" customHeight="1">
      <c r="A84" s="4" t="s">
        <v>319</v>
      </c>
      <c r="B84" s="4" t="s">
        <v>351</v>
      </c>
      <c r="C84" s="4" t="s">
        <v>320</v>
      </c>
      <c r="D84" s="30" t="s">
        <v>466</v>
      </c>
      <c r="E84" s="55" t="s">
        <v>447</v>
      </c>
      <c r="F84" s="32" t="s">
        <v>448</v>
      </c>
      <c r="G84" s="31">
        <v>12</v>
      </c>
      <c r="H84" s="33"/>
      <c r="I84" s="56"/>
      <c r="J84" s="33"/>
      <c r="K84" s="56"/>
      <c r="L84" s="33"/>
      <c r="M84" s="56"/>
      <c r="N84" s="33"/>
      <c r="O84" s="33"/>
      <c r="P84" s="34"/>
    </row>
    <row r="85" spans="4:16" ht="22.5" customHeight="1">
      <c r="D85" s="30" t="s">
        <v>470</v>
      </c>
      <c r="E85" s="55" t="s">
        <v>471</v>
      </c>
      <c r="F85" s="32" t="s">
        <v>385</v>
      </c>
      <c r="G85" s="31">
        <v>500</v>
      </c>
      <c r="H85" s="33"/>
      <c r="I85" s="56"/>
      <c r="J85" s="33"/>
      <c r="K85" s="56"/>
      <c r="L85" s="33"/>
      <c r="M85" s="56"/>
      <c r="N85" s="33"/>
      <c r="O85" s="33"/>
      <c r="P85" s="34"/>
    </row>
    <row r="86" spans="1:16" ht="22.5" customHeight="1">
      <c r="A86" s="4" t="s">
        <v>321</v>
      </c>
      <c r="B86" s="4" t="s">
        <v>351</v>
      </c>
      <c r="C86" s="4" t="s">
        <v>322</v>
      </c>
      <c r="D86" s="30" t="s">
        <v>467</v>
      </c>
      <c r="E86" s="55" t="s">
        <v>449</v>
      </c>
      <c r="F86" s="32" t="s">
        <v>446</v>
      </c>
      <c r="G86" s="31">
        <v>4</v>
      </c>
      <c r="H86" s="33"/>
      <c r="I86" s="56"/>
      <c r="J86" s="33"/>
      <c r="K86" s="56"/>
      <c r="L86" s="33"/>
      <c r="M86" s="56"/>
      <c r="N86" s="33"/>
      <c r="O86" s="33"/>
      <c r="P86" s="34"/>
    </row>
    <row r="87" spans="1:16" ht="22.5" customHeight="1">
      <c r="A87" s="4" t="s">
        <v>325</v>
      </c>
      <c r="B87" s="4" t="s">
        <v>351</v>
      </c>
      <c r="C87" s="4" t="s">
        <v>326</v>
      </c>
      <c r="D87" s="30" t="s">
        <v>451</v>
      </c>
      <c r="E87" s="55" t="s">
        <v>450</v>
      </c>
      <c r="F87" s="32" t="s">
        <v>448</v>
      </c>
      <c r="G87" s="31">
        <v>500</v>
      </c>
      <c r="H87" s="33"/>
      <c r="I87" s="56"/>
      <c r="J87" s="33"/>
      <c r="K87" s="56"/>
      <c r="L87" s="33"/>
      <c r="M87" s="56"/>
      <c r="N87" s="33"/>
      <c r="O87" s="33"/>
      <c r="P87" s="34"/>
    </row>
    <row r="88" spans="1:16" ht="22.5" customHeight="1">
      <c r="A88" s="4" t="s">
        <v>329</v>
      </c>
      <c r="B88" s="4" t="s">
        <v>351</v>
      </c>
      <c r="C88" s="4" t="s">
        <v>330</v>
      </c>
      <c r="D88" s="30" t="s">
        <v>468</v>
      </c>
      <c r="E88" s="55" t="s">
        <v>452</v>
      </c>
      <c r="F88" s="32" t="s">
        <v>480</v>
      </c>
      <c r="G88" s="31">
        <v>4</v>
      </c>
      <c r="H88" s="33"/>
      <c r="I88" s="56"/>
      <c r="J88" s="33"/>
      <c r="K88" s="56"/>
      <c r="L88" s="33"/>
      <c r="M88" s="56"/>
      <c r="N88" s="33"/>
      <c r="O88" s="33"/>
      <c r="P88" s="34"/>
    </row>
    <row r="89" spans="1:28" ht="22.5" customHeight="1">
      <c r="A89" s="4" t="s">
        <v>331</v>
      </c>
      <c r="B89" s="4" t="s">
        <v>351</v>
      </c>
      <c r="C89" s="4" t="s">
        <v>332</v>
      </c>
      <c r="D89" s="55" t="s">
        <v>454</v>
      </c>
      <c r="E89" s="55" t="s">
        <v>455</v>
      </c>
      <c r="F89" s="32" t="s">
        <v>453</v>
      </c>
      <c r="G89" s="31">
        <v>40</v>
      </c>
      <c r="H89" s="33"/>
      <c r="I89" s="56"/>
      <c r="J89" s="33"/>
      <c r="K89" s="56"/>
      <c r="L89" s="33"/>
      <c r="M89" s="56"/>
      <c r="N89" s="33"/>
      <c r="O89" s="33"/>
      <c r="P89" s="34"/>
      <c r="AB89" s="7">
        <f>G89*H89</f>
        <v>0</v>
      </c>
    </row>
    <row r="90" spans="4:16" ht="22.5" customHeight="1">
      <c r="D90" s="30"/>
      <c r="E90" s="55"/>
      <c r="F90" s="32"/>
      <c r="G90" s="31"/>
      <c r="H90" s="33"/>
      <c r="I90" s="56"/>
      <c r="J90" s="33"/>
      <c r="K90" s="56"/>
      <c r="L90" s="33"/>
      <c r="M90" s="56"/>
      <c r="N90" s="33"/>
      <c r="O90" s="33"/>
      <c r="P90" s="34"/>
    </row>
    <row r="91" spans="4:16" ht="22.5" customHeight="1">
      <c r="D91" s="30"/>
      <c r="E91" s="55"/>
      <c r="F91" s="32"/>
      <c r="G91" s="31"/>
      <c r="H91" s="33"/>
      <c r="I91" s="56"/>
      <c r="J91" s="33"/>
      <c r="K91" s="56"/>
      <c r="L91" s="33"/>
      <c r="M91" s="56"/>
      <c r="N91" s="33"/>
      <c r="O91" s="33"/>
      <c r="P91" s="34"/>
    </row>
    <row r="92" spans="4:16" ht="22.5" customHeight="1">
      <c r="D92" s="30"/>
      <c r="E92" s="55"/>
      <c r="F92" s="32"/>
      <c r="G92" s="31"/>
      <c r="H92" s="33"/>
      <c r="I92" s="56"/>
      <c r="J92" s="33"/>
      <c r="K92" s="56"/>
      <c r="L92" s="33"/>
      <c r="M92" s="56"/>
      <c r="N92" s="33"/>
      <c r="O92" s="33"/>
      <c r="P92" s="34"/>
    </row>
    <row r="93" spans="4:16" ht="22.5" customHeight="1">
      <c r="D93" s="30"/>
      <c r="E93" s="55"/>
      <c r="F93" s="32"/>
      <c r="G93" s="31"/>
      <c r="H93" s="33"/>
      <c r="I93" s="56"/>
      <c r="J93" s="33"/>
      <c r="K93" s="56"/>
      <c r="L93" s="33"/>
      <c r="M93" s="56"/>
      <c r="N93" s="33"/>
      <c r="O93" s="33"/>
      <c r="P93" s="34"/>
    </row>
    <row r="94" spans="4:16" ht="22.5" customHeight="1">
      <c r="D94" s="30"/>
      <c r="E94" s="55"/>
      <c r="F94" s="32"/>
      <c r="G94" s="31"/>
      <c r="H94" s="33"/>
      <c r="I94" s="56"/>
      <c r="J94" s="33"/>
      <c r="K94" s="56"/>
      <c r="L94" s="33"/>
      <c r="M94" s="56"/>
      <c r="N94" s="33"/>
      <c r="O94" s="33"/>
      <c r="P94" s="34"/>
    </row>
    <row r="95" spans="4:16" ht="22.5" customHeight="1">
      <c r="D95" s="30"/>
      <c r="E95" s="55"/>
      <c r="F95" s="32"/>
      <c r="G95" s="31"/>
      <c r="H95" s="33"/>
      <c r="I95" s="56"/>
      <c r="J95" s="33"/>
      <c r="K95" s="56"/>
      <c r="L95" s="33"/>
      <c r="M95" s="56"/>
      <c r="N95" s="33"/>
      <c r="O95" s="33"/>
      <c r="P95" s="34"/>
    </row>
    <row r="96" spans="4:16" ht="22.5" customHeight="1">
      <c r="D96" s="55"/>
      <c r="E96" s="55"/>
      <c r="F96" s="32"/>
      <c r="G96" s="31"/>
      <c r="H96" s="33"/>
      <c r="I96" s="56"/>
      <c r="J96" s="33"/>
      <c r="K96" s="56"/>
      <c r="L96" s="33"/>
      <c r="M96" s="56"/>
      <c r="N96" s="33"/>
      <c r="O96" s="33"/>
      <c r="P96" s="34"/>
    </row>
    <row r="97" spans="4:16" ht="22.5" customHeight="1">
      <c r="D97" s="30"/>
      <c r="E97" s="55"/>
      <c r="F97" s="32"/>
      <c r="G97" s="31"/>
      <c r="H97" s="33"/>
      <c r="I97" s="56"/>
      <c r="J97" s="33"/>
      <c r="K97" s="56"/>
      <c r="L97" s="33"/>
      <c r="M97" s="56"/>
      <c r="N97" s="33"/>
      <c r="O97" s="33"/>
      <c r="P97" s="34"/>
    </row>
    <row r="98" spans="4:16" ht="22.5" customHeight="1">
      <c r="D98" s="30"/>
      <c r="E98" s="55"/>
      <c r="F98" s="32"/>
      <c r="G98" s="31"/>
      <c r="H98" s="33"/>
      <c r="I98" s="56"/>
      <c r="J98" s="33"/>
      <c r="K98" s="56"/>
      <c r="L98" s="33"/>
      <c r="M98" s="56"/>
      <c r="N98" s="33"/>
      <c r="O98" s="33"/>
      <c r="P98" s="34"/>
    </row>
    <row r="99" spans="4:16" ht="22.5" customHeight="1">
      <c r="D99" s="30"/>
      <c r="E99" s="55"/>
      <c r="F99" s="32"/>
      <c r="G99" s="31"/>
      <c r="H99" s="33"/>
      <c r="I99" s="56"/>
      <c r="J99" s="33"/>
      <c r="K99" s="56"/>
      <c r="L99" s="33"/>
      <c r="M99" s="56"/>
      <c r="N99" s="33"/>
      <c r="O99" s="33"/>
      <c r="P99" s="34"/>
    </row>
    <row r="100" spans="4:16" ht="22.5" customHeight="1">
      <c r="D100" s="30"/>
      <c r="E100" s="55"/>
      <c r="F100" s="32"/>
      <c r="G100" s="31"/>
      <c r="H100" s="33"/>
      <c r="I100" s="56"/>
      <c r="J100" s="33"/>
      <c r="K100" s="56"/>
      <c r="L100" s="33"/>
      <c r="M100" s="56"/>
      <c r="N100" s="33"/>
      <c r="O100" s="33"/>
      <c r="P100" s="34"/>
    </row>
    <row r="101" spans="4:16" ht="22.5" customHeight="1">
      <c r="D101" s="30"/>
      <c r="E101" s="55"/>
      <c r="F101" s="32"/>
      <c r="G101" s="31"/>
      <c r="H101" s="33"/>
      <c r="I101" s="56"/>
      <c r="J101" s="33"/>
      <c r="K101" s="56"/>
      <c r="L101" s="33"/>
      <c r="M101" s="56"/>
      <c r="N101" s="33"/>
      <c r="O101" s="33"/>
      <c r="P101" s="34"/>
    </row>
    <row r="102" spans="4:16" ht="22.5" customHeight="1">
      <c r="D102" s="30"/>
      <c r="E102" s="55"/>
      <c r="F102" s="32"/>
      <c r="G102" s="31"/>
      <c r="H102" s="33"/>
      <c r="I102" s="56"/>
      <c r="J102" s="33"/>
      <c r="K102" s="56"/>
      <c r="L102" s="33"/>
      <c r="M102" s="56"/>
      <c r="N102" s="33"/>
      <c r="O102" s="33"/>
      <c r="P102" s="34"/>
    </row>
    <row r="103" spans="4:16" ht="22.5" customHeight="1">
      <c r="D103" s="30"/>
      <c r="E103" s="55"/>
      <c r="F103" s="32"/>
      <c r="G103" s="31"/>
      <c r="H103" s="33"/>
      <c r="I103" s="56"/>
      <c r="J103" s="33"/>
      <c r="K103" s="56"/>
      <c r="L103" s="33"/>
      <c r="M103" s="56"/>
      <c r="N103" s="33"/>
      <c r="O103" s="33"/>
      <c r="P103" s="34"/>
    </row>
    <row r="104" spans="4:16" ht="22.5" customHeight="1">
      <c r="D104" s="30"/>
      <c r="E104" s="55"/>
      <c r="F104" s="32"/>
      <c r="G104" s="31"/>
      <c r="H104" s="33"/>
      <c r="I104" s="56"/>
      <c r="J104" s="33"/>
      <c r="K104" s="56"/>
      <c r="L104" s="33"/>
      <c r="M104" s="56"/>
      <c r="N104" s="33"/>
      <c r="O104" s="33"/>
      <c r="P104" s="34"/>
    </row>
    <row r="105" spans="4:16" ht="22.5" customHeight="1">
      <c r="D105" s="30"/>
      <c r="E105" s="55"/>
      <c r="F105" s="32"/>
      <c r="G105" s="31"/>
      <c r="H105" s="33"/>
      <c r="I105" s="56"/>
      <c r="J105" s="33"/>
      <c r="K105" s="56"/>
      <c r="L105" s="33"/>
      <c r="M105" s="56"/>
      <c r="N105" s="33"/>
      <c r="O105" s="33"/>
      <c r="P105" s="34"/>
    </row>
    <row r="106" spans="2:16" ht="22.5" customHeight="1">
      <c r="B106" s="4" t="s">
        <v>347</v>
      </c>
      <c r="D106" s="30"/>
      <c r="E106" s="55"/>
      <c r="F106" s="32"/>
      <c r="G106" s="31"/>
      <c r="H106" s="33"/>
      <c r="I106" s="56">
        <f>TRUNC(SUM(I81:I105))</f>
        <v>0</v>
      </c>
      <c r="J106" s="33"/>
      <c r="K106" s="56">
        <f>TRUNC(SUM(K81:K105))</f>
        <v>0</v>
      </c>
      <c r="L106" s="33"/>
      <c r="M106" s="56">
        <f>TRUNC(SUM(M81:M105))</f>
        <v>0</v>
      </c>
      <c r="N106" s="33">
        <f>IF((H106+J106+L106)=0,"",(H106+J106+L106))</f>
      </c>
      <c r="O106" s="33">
        <f>TRUNC(SUM(O81:O105))</f>
        <v>0</v>
      </c>
      <c r="P106" s="34"/>
    </row>
    <row r="107" spans="2:16" ht="22.5" customHeight="1">
      <c r="B107" s="4" t="s">
        <v>306</v>
      </c>
      <c r="D107" s="111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3"/>
    </row>
  </sheetData>
  <sheetProtection/>
  <mergeCells count="19">
    <mergeCell ref="V1:X1"/>
    <mergeCell ref="D1:M1"/>
    <mergeCell ref="E2:E3"/>
    <mergeCell ref="D2:D3"/>
    <mergeCell ref="J2:K2"/>
    <mergeCell ref="L2:M2"/>
    <mergeCell ref="G2:G3"/>
    <mergeCell ref="H2:I2"/>
    <mergeCell ref="F2:F3"/>
    <mergeCell ref="N2:O2"/>
    <mergeCell ref="D81:P81"/>
    <mergeCell ref="D107:P107"/>
    <mergeCell ref="P2:P3"/>
    <mergeCell ref="A2:A3"/>
    <mergeCell ref="B2:B3"/>
    <mergeCell ref="C2:C3"/>
    <mergeCell ref="D4:P4"/>
    <mergeCell ref="D30:P30"/>
    <mergeCell ref="D55:P55"/>
  </mergeCells>
  <printOptions horizontalCentered="1" verticalCentered="1"/>
  <pageMargins left="0.7480314960629921" right="0.35433070866141736" top="0.5905511811023623" bottom="0.5905511811023623" header="0.5118110236220472" footer="0.4724409448818898"/>
  <pageSetup horizontalDpi="600" verticalDpi="600" orientation="landscape" paperSize="9" scale="71" r:id="rId1"/>
  <rowBreaks count="3" manualBreakCount="3">
    <brk id="29" max="15" man="1"/>
    <brk id="54" max="15" man="1"/>
    <brk id="80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C1">
      <pane ySplit="3" topLeftCell="A4" activePane="bottomLeft" state="frozen"/>
      <selection pane="topLeft" activeCell="C1" sqref="C1"/>
      <selection pane="bottomLeft" activeCell="D4" sqref="D4"/>
    </sheetView>
  </sheetViews>
  <sheetFormatPr defaultColWidth="8.88671875" defaultRowHeight="21" customHeight="1"/>
  <cols>
    <col min="1" max="1" width="6.6640625" style="57" hidden="1" customWidth="1"/>
    <col min="2" max="2" width="8.5546875" style="58" hidden="1" customWidth="1"/>
    <col min="3" max="3" width="16.77734375" style="73" customWidth="1"/>
    <col min="4" max="4" width="24.3359375" style="73" customWidth="1"/>
    <col min="5" max="5" width="25.3359375" style="73" customWidth="1"/>
    <col min="6" max="6" width="4.77734375" style="6" customWidth="1"/>
    <col min="7" max="7" width="11.21484375" style="74" customWidth="1"/>
    <col min="8" max="8" width="13.88671875" style="59" customWidth="1"/>
    <col min="9" max="9" width="11.6640625" style="59" customWidth="1"/>
    <col min="10" max="10" width="9.99609375" style="59" customWidth="1"/>
    <col min="11" max="11" width="6.99609375" style="59" customWidth="1"/>
    <col min="12" max="12" width="14.6640625" style="59" customWidth="1"/>
    <col min="13" max="13" width="12.3359375" style="60" customWidth="1"/>
    <col min="14" max="16384" width="8.88671875" style="60" customWidth="1"/>
  </cols>
  <sheetData>
    <row r="1" spans="2:12" ht="21" customHeight="1">
      <c r="B1" s="58" t="s">
        <v>304</v>
      </c>
      <c r="C1" s="121" t="s">
        <v>239</v>
      </c>
      <c r="D1" s="121"/>
      <c r="E1" s="121"/>
      <c r="F1" s="121"/>
      <c r="G1" s="121"/>
      <c r="H1" s="121"/>
      <c r="K1" s="120"/>
      <c r="L1" s="120"/>
    </row>
    <row r="2" spans="1:13" s="2" customFormat="1" ht="21" customHeight="1">
      <c r="A2" s="61" t="s">
        <v>6</v>
      </c>
      <c r="B2" s="62" t="s">
        <v>4</v>
      </c>
      <c r="C2" s="108" t="s">
        <v>2</v>
      </c>
      <c r="D2" s="108" t="s">
        <v>35</v>
      </c>
      <c r="E2" s="108" t="s">
        <v>36</v>
      </c>
      <c r="F2" s="110" t="s">
        <v>32</v>
      </c>
      <c r="G2" s="110" t="s">
        <v>0</v>
      </c>
      <c r="H2" s="102" t="s">
        <v>25</v>
      </c>
      <c r="I2" s="102" t="s">
        <v>26</v>
      </c>
      <c r="J2" s="102" t="s">
        <v>27</v>
      </c>
      <c r="K2" s="102" t="s">
        <v>37</v>
      </c>
      <c r="L2" s="102" t="s">
        <v>28</v>
      </c>
      <c r="M2" s="96" t="s">
        <v>33</v>
      </c>
    </row>
    <row r="3" spans="3:13" ht="21" customHeight="1">
      <c r="C3" s="122"/>
      <c r="D3" s="122"/>
      <c r="E3" s="122"/>
      <c r="F3" s="123"/>
      <c r="G3" s="119"/>
      <c r="H3" s="119"/>
      <c r="I3" s="119"/>
      <c r="J3" s="119"/>
      <c r="K3" s="119"/>
      <c r="L3" s="119"/>
      <c r="M3" s="119"/>
    </row>
    <row r="4" spans="2:13" ht="21" customHeight="1">
      <c r="B4" s="58" t="s">
        <v>240</v>
      </c>
      <c r="C4" s="63" t="s">
        <v>82</v>
      </c>
      <c r="D4" s="64" t="s">
        <v>83</v>
      </c>
      <c r="E4" s="64" t="s">
        <v>84</v>
      </c>
      <c r="F4" s="29" t="s">
        <v>85</v>
      </c>
      <c r="G4" s="65">
        <v>1031.8</v>
      </c>
      <c r="H4" s="66" t="e">
        <f>ROUNDDOWN(#REF!*옵션!$D$11,0)</f>
        <v>#REF!</v>
      </c>
      <c r="I4" s="66"/>
      <c r="J4" s="66"/>
      <c r="K4" s="66"/>
      <c r="L4" s="66" t="e">
        <f aca="true" t="shared" si="0" ref="L4:L35">SUM(H4,I4,J4)</f>
        <v>#REF!</v>
      </c>
      <c r="M4" s="67"/>
    </row>
    <row r="5" spans="2:13" ht="21" customHeight="1">
      <c r="B5" s="58" t="s">
        <v>241</v>
      </c>
      <c r="C5" s="68" t="s">
        <v>86</v>
      </c>
      <c r="D5" s="69" t="s">
        <v>83</v>
      </c>
      <c r="E5" s="69" t="s">
        <v>87</v>
      </c>
      <c r="F5" s="32" t="s">
        <v>85</v>
      </c>
      <c r="G5" s="70">
        <v>92.4</v>
      </c>
      <c r="H5" s="71" t="e">
        <f>ROUNDDOWN(#REF!*옵션!$D$11,0)</f>
        <v>#REF!</v>
      </c>
      <c r="I5" s="71"/>
      <c r="J5" s="71"/>
      <c r="K5" s="71"/>
      <c r="L5" s="71" t="e">
        <f t="shared" si="0"/>
        <v>#REF!</v>
      </c>
      <c r="M5" s="72"/>
    </row>
    <row r="6" spans="2:13" ht="21" customHeight="1">
      <c r="B6" s="58" t="s">
        <v>242</v>
      </c>
      <c r="C6" s="68" t="s">
        <v>88</v>
      </c>
      <c r="D6" s="69" t="s">
        <v>83</v>
      </c>
      <c r="E6" s="69" t="s">
        <v>89</v>
      </c>
      <c r="F6" s="32" t="s">
        <v>85</v>
      </c>
      <c r="G6" s="70">
        <v>5.5</v>
      </c>
      <c r="H6" s="71" t="e">
        <f>ROUNDDOWN(#REF!*옵션!$D$11,0)</f>
        <v>#REF!</v>
      </c>
      <c r="I6" s="71"/>
      <c r="J6" s="71"/>
      <c r="K6" s="71"/>
      <c r="L6" s="71" t="e">
        <f t="shared" si="0"/>
        <v>#REF!</v>
      </c>
      <c r="M6" s="72"/>
    </row>
    <row r="7" spans="2:13" ht="21" customHeight="1">
      <c r="B7" s="58" t="s">
        <v>243</v>
      </c>
      <c r="C7" s="68" t="s">
        <v>82</v>
      </c>
      <c r="D7" s="69" t="s">
        <v>83</v>
      </c>
      <c r="E7" s="69" t="s">
        <v>84</v>
      </c>
      <c r="F7" s="32" t="s">
        <v>85</v>
      </c>
      <c r="G7" s="70">
        <v>2.2</v>
      </c>
      <c r="H7" s="71" t="e">
        <f>ROUNDDOWN(#REF!*옵션!$D$11,0)</f>
        <v>#REF!</v>
      </c>
      <c r="I7" s="71"/>
      <c r="J7" s="71"/>
      <c r="K7" s="71"/>
      <c r="L7" s="71" t="e">
        <f t="shared" si="0"/>
        <v>#REF!</v>
      </c>
      <c r="M7" s="72"/>
    </row>
    <row r="8" spans="2:13" ht="21" customHeight="1">
      <c r="B8" s="58" t="s">
        <v>244</v>
      </c>
      <c r="C8" s="68" t="s">
        <v>86</v>
      </c>
      <c r="D8" s="69" t="s">
        <v>83</v>
      </c>
      <c r="E8" s="69" t="s">
        <v>87</v>
      </c>
      <c r="F8" s="32" t="s">
        <v>85</v>
      </c>
      <c r="G8" s="70">
        <v>2.2</v>
      </c>
      <c r="H8" s="71" t="e">
        <f>ROUNDDOWN(#REF!*옵션!$D$11,0)</f>
        <v>#REF!</v>
      </c>
      <c r="I8" s="71"/>
      <c r="J8" s="71"/>
      <c r="K8" s="71"/>
      <c r="L8" s="71" t="e">
        <f t="shared" si="0"/>
        <v>#REF!</v>
      </c>
      <c r="M8" s="72"/>
    </row>
    <row r="9" spans="2:13" ht="21" customHeight="1">
      <c r="B9" s="58" t="s">
        <v>245</v>
      </c>
      <c r="C9" s="68" t="s">
        <v>88</v>
      </c>
      <c r="D9" s="69" t="s">
        <v>83</v>
      </c>
      <c r="E9" s="69" t="s">
        <v>89</v>
      </c>
      <c r="F9" s="32" t="s">
        <v>85</v>
      </c>
      <c r="G9" s="70">
        <v>2.2</v>
      </c>
      <c r="H9" s="71" t="e">
        <f>ROUNDDOWN(#REF!*옵션!$D$11,0)</f>
        <v>#REF!</v>
      </c>
      <c r="I9" s="71"/>
      <c r="J9" s="71"/>
      <c r="K9" s="71"/>
      <c r="L9" s="71" t="e">
        <f t="shared" si="0"/>
        <v>#REF!</v>
      </c>
      <c r="M9" s="72"/>
    </row>
    <row r="10" spans="2:13" ht="21" customHeight="1">
      <c r="B10" s="58" t="s">
        <v>246</v>
      </c>
      <c r="C10" s="68" t="s">
        <v>90</v>
      </c>
      <c r="D10" s="69" t="s">
        <v>91</v>
      </c>
      <c r="E10" s="69" t="s">
        <v>92</v>
      </c>
      <c r="F10" s="32" t="s">
        <v>85</v>
      </c>
      <c r="G10" s="70">
        <v>188.1</v>
      </c>
      <c r="H10" s="71" t="e">
        <f>ROUNDDOWN(#REF!*옵션!$D$11,0)</f>
        <v>#REF!</v>
      </c>
      <c r="I10" s="71"/>
      <c r="J10" s="71"/>
      <c r="K10" s="71"/>
      <c r="L10" s="71" t="e">
        <f t="shared" si="0"/>
        <v>#REF!</v>
      </c>
      <c r="M10" s="72"/>
    </row>
    <row r="11" spans="2:13" ht="21" customHeight="1">
      <c r="B11" s="58" t="s">
        <v>247</v>
      </c>
      <c r="C11" s="68" t="s">
        <v>93</v>
      </c>
      <c r="D11" s="69" t="s">
        <v>91</v>
      </c>
      <c r="E11" s="69" t="s">
        <v>94</v>
      </c>
      <c r="F11" s="32" t="s">
        <v>85</v>
      </c>
      <c r="G11" s="70">
        <v>36.3</v>
      </c>
      <c r="H11" s="71" t="e">
        <f>ROUNDDOWN(#REF!*옵션!$D$11,0)</f>
        <v>#REF!</v>
      </c>
      <c r="I11" s="71"/>
      <c r="J11" s="71"/>
      <c r="K11" s="71"/>
      <c r="L11" s="71" t="e">
        <f t="shared" si="0"/>
        <v>#REF!</v>
      </c>
      <c r="M11" s="72"/>
    </row>
    <row r="12" spans="2:13" ht="21" customHeight="1">
      <c r="B12" s="58" t="s">
        <v>248</v>
      </c>
      <c r="C12" s="68" t="s">
        <v>95</v>
      </c>
      <c r="D12" s="69" t="s">
        <v>91</v>
      </c>
      <c r="E12" s="69" t="s">
        <v>96</v>
      </c>
      <c r="F12" s="32" t="s">
        <v>85</v>
      </c>
      <c r="G12" s="70">
        <v>12.1</v>
      </c>
      <c r="H12" s="71" t="e">
        <f>ROUNDDOWN(#REF!*옵션!$D$11,0)</f>
        <v>#REF!</v>
      </c>
      <c r="I12" s="71"/>
      <c r="J12" s="71"/>
      <c r="K12" s="71"/>
      <c r="L12" s="71" t="e">
        <f t="shared" si="0"/>
        <v>#REF!</v>
      </c>
      <c r="M12" s="72"/>
    </row>
    <row r="13" spans="2:13" ht="21" customHeight="1">
      <c r="B13" s="58" t="s">
        <v>249</v>
      </c>
      <c r="C13" s="68" t="s">
        <v>97</v>
      </c>
      <c r="D13" s="69" t="s">
        <v>98</v>
      </c>
      <c r="E13" s="69" t="s">
        <v>99</v>
      </c>
      <c r="F13" s="32" t="s">
        <v>100</v>
      </c>
      <c r="G13" s="70">
        <v>26</v>
      </c>
      <c r="H13" s="71" t="e">
        <f>ROUNDDOWN(#REF!*옵션!$D$11,0)</f>
        <v>#REF!</v>
      </c>
      <c r="I13" s="71"/>
      <c r="J13" s="71"/>
      <c r="K13" s="71"/>
      <c r="L13" s="71" t="e">
        <f t="shared" si="0"/>
        <v>#REF!</v>
      </c>
      <c r="M13" s="72"/>
    </row>
    <row r="14" spans="2:13" ht="21" customHeight="1">
      <c r="B14" s="58" t="s">
        <v>250</v>
      </c>
      <c r="C14" s="68" t="s">
        <v>101</v>
      </c>
      <c r="D14" s="69" t="s">
        <v>98</v>
      </c>
      <c r="E14" s="69" t="s">
        <v>102</v>
      </c>
      <c r="F14" s="32" t="s">
        <v>85</v>
      </c>
      <c r="G14" s="70">
        <v>14.3</v>
      </c>
      <c r="H14" s="71" t="e">
        <f>ROUNDDOWN(#REF!*옵션!$D$11,0)</f>
        <v>#REF!</v>
      </c>
      <c r="I14" s="71"/>
      <c r="J14" s="71"/>
      <c r="K14" s="71"/>
      <c r="L14" s="71" t="e">
        <f t="shared" si="0"/>
        <v>#REF!</v>
      </c>
      <c r="M14" s="72"/>
    </row>
    <row r="15" spans="2:13" ht="21" customHeight="1">
      <c r="B15" s="58" t="s">
        <v>251</v>
      </c>
      <c r="C15" s="68" t="s">
        <v>103</v>
      </c>
      <c r="D15" s="69" t="s">
        <v>104</v>
      </c>
      <c r="E15" s="69" t="s">
        <v>105</v>
      </c>
      <c r="F15" s="32" t="s">
        <v>100</v>
      </c>
      <c r="G15" s="70">
        <v>4</v>
      </c>
      <c r="H15" s="71" t="e">
        <f>ROUNDDOWN(#REF!*옵션!$D$11,0)</f>
        <v>#REF!</v>
      </c>
      <c r="I15" s="71"/>
      <c r="J15" s="71"/>
      <c r="K15" s="71"/>
      <c r="L15" s="71" t="e">
        <f t="shared" si="0"/>
        <v>#REF!</v>
      </c>
      <c r="M15" s="72"/>
    </row>
    <row r="16" spans="2:13" ht="21" customHeight="1">
      <c r="B16" s="58" t="s">
        <v>252</v>
      </c>
      <c r="C16" s="68" t="s">
        <v>106</v>
      </c>
      <c r="D16" s="69" t="s">
        <v>107</v>
      </c>
      <c r="E16" s="69" t="s">
        <v>108</v>
      </c>
      <c r="F16" s="32" t="s">
        <v>100</v>
      </c>
      <c r="G16" s="70">
        <v>12</v>
      </c>
      <c r="H16" s="71" t="e">
        <f>ROUNDDOWN(#REF!*옵션!$D$11,0)</f>
        <v>#REF!</v>
      </c>
      <c r="I16" s="71"/>
      <c r="J16" s="71"/>
      <c r="K16" s="71"/>
      <c r="L16" s="71" t="e">
        <f t="shared" si="0"/>
        <v>#REF!</v>
      </c>
      <c r="M16" s="72"/>
    </row>
    <row r="17" spans="2:13" ht="21" customHeight="1">
      <c r="B17" s="58" t="s">
        <v>253</v>
      </c>
      <c r="C17" s="68" t="s">
        <v>109</v>
      </c>
      <c r="D17" s="69" t="s">
        <v>107</v>
      </c>
      <c r="E17" s="69" t="s">
        <v>110</v>
      </c>
      <c r="F17" s="32" t="s">
        <v>100</v>
      </c>
      <c r="G17" s="70">
        <v>9</v>
      </c>
      <c r="H17" s="71" t="e">
        <f>ROUNDDOWN(#REF!*옵션!$D$11,0)</f>
        <v>#REF!</v>
      </c>
      <c r="I17" s="71"/>
      <c r="J17" s="71"/>
      <c r="K17" s="71"/>
      <c r="L17" s="71" t="e">
        <f t="shared" si="0"/>
        <v>#REF!</v>
      </c>
      <c r="M17" s="72"/>
    </row>
    <row r="18" spans="2:13" ht="21" customHeight="1">
      <c r="B18" s="58" t="s">
        <v>254</v>
      </c>
      <c r="C18" s="68" t="s">
        <v>111</v>
      </c>
      <c r="D18" s="69" t="s">
        <v>112</v>
      </c>
      <c r="E18" s="69" t="s">
        <v>113</v>
      </c>
      <c r="F18" s="32" t="s">
        <v>100</v>
      </c>
      <c r="G18" s="70">
        <v>19</v>
      </c>
      <c r="H18" s="71" t="e">
        <f>ROUNDDOWN(#REF!*옵션!$D$11,0)</f>
        <v>#REF!</v>
      </c>
      <c r="I18" s="71"/>
      <c r="J18" s="71"/>
      <c r="K18" s="71"/>
      <c r="L18" s="71" t="e">
        <f t="shared" si="0"/>
        <v>#REF!</v>
      </c>
      <c r="M18" s="72"/>
    </row>
    <row r="19" spans="2:13" ht="21" customHeight="1">
      <c r="B19" s="58" t="s">
        <v>255</v>
      </c>
      <c r="C19" s="68" t="s">
        <v>114</v>
      </c>
      <c r="D19" s="69" t="s">
        <v>115</v>
      </c>
      <c r="E19" s="69" t="s">
        <v>116</v>
      </c>
      <c r="F19" s="32" t="s">
        <v>100</v>
      </c>
      <c r="G19" s="70">
        <v>3</v>
      </c>
      <c r="H19" s="71" t="e">
        <f>ROUNDDOWN(#REF!*옵션!$D$11,0)</f>
        <v>#REF!</v>
      </c>
      <c r="I19" s="71"/>
      <c r="J19" s="71"/>
      <c r="K19" s="71"/>
      <c r="L19" s="71" t="e">
        <f t="shared" si="0"/>
        <v>#REF!</v>
      </c>
      <c r="M19" s="72"/>
    </row>
    <row r="20" spans="2:13" ht="21" customHeight="1">
      <c r="B20" s="58" t="s">
        <v>256</v>
      </c>
      <c r="C20" s="68" t="s">
        <v>117</v>
      </c>
      <c r="D20" s="69" t="s">
        <v>118</v>
      </c>
      <c r="E20" s="69" t="s">
        <v>119</v>
      </c>
      <c r="F20" s="32" t="s">
        <v>100</v>
      </c>
      <c r="G20" s="70">
        <v>12</v>
      </c>
      <c r="H20" s="71" t="e">
        <f>ROUNDDOWN(#REF!*옵션!$D$11,0)</f>
        <v>#REF!</v>
      </c>
      <c r="I20" s="71"/>
      <c r="J20" s="71"/>
      <c r="K20" s="71"/>
      <c r="L20" s="71" t="e">
        <f t="shared" si="0"/>
        <v>#REF!</v>
      </c>
      <c r="M20" s="72"/>
    </row>
    <row r="21" spans="2:13" ht="21" customHeight="1">
      <c r="B21" s="58" t="s">
        <v>257</v>
      </c>
      <c r="C21" s="68" t="s">
        <v>120</v>
      </c>
      <c r="D21" s="69" t="s">
        <v>118</v>
      </c>
      <c r="E21" s="69" t="s">
        <v>121</v>
      </c>
      <c r="F21" s="32" t="s">
        <v>100</v>
      </c>
      <c r="G21" s="70">
        <v>9</v>
      </c>
      <c r="H21" s="71" t="e">
        <f>ROUNDDOWN(#REF!*옵션!$D$11,0)</f>
        <v>#REF!</v>
      </c>
      <c r="I21" s="71"/>
      <c r="J21" s="71"/>
      <c r="K21" s="71"/>
      <c r="L21" s="71" t="e">
        <f t="shared" si="0"/>
        <v>#REF!</v>
      </c>
      <c r="M21" s="72"/>
    </row>
    <row r="22" spans="2:13" ht="21" customHeight="1">
      <c r="B22" s="58" t="s">
        <v>258</v>
      </c>
      <c r="C22" s="68" t="s">
        <v>122</v>
      </c>
      <c r="D22" s="69" t="s">
        <v>123</v>
      </c>
      <c r="E22" s="69" t="s">
        <v>124</v>
      </c>
      <c r="F22" s="32" t="s">
        <v>125</v>
      </c>
      <c r="G22" s="70">
        <v>38</v>
      </c>
      <c r="H22" s="71" t="e">
        <f>ROUNDDOWN(#REF!*옵션!$D$11,0)</f>
        <v>#REF!</v>
      </c>
      <c r="I22" s="71"/>
      <c r="J22" s="71"/>
      <c r="K22" s="71"/>
      <c r="L22" s="71" t="e">
        <f t="shared" si="0"/>
        <v>#REF!</v>
      </c>
      <c r="M22" s="72"/>
    </row>
    <row r="23" spans="2:13" ht="21" customHeight="1">
      <c r="B23" s="58" t="s">
        <v>259</v>
      </c>
      <c r="C23" s="68" t="s">
        <v>126</v>
      </c>
      <c r="D23" s="69" t="s">
        <v>127</v>
      </c>
      <c r="E23" s="69" t="s">
        <v>128</v>
      </c>
      <c r="F23" s="32" t="s">
        <v>100</v>
      </c>
      <c r="G23" s="70">
        <v>1</v>
      </c>
      <c r="H23" s="71" t="e">
        <f>ROUNDDOWN(#REF!*옵션!$D$11,0)</f>
        <v>#REF!</v>
      </c>
      <c r="I23" s="71"/>
      <c r="J23" s="71"/>
      <c r="K23" s="71"/>
      <c r="L23" s="71" t="e">
        <f t="shared" si="0"/>
        <v>#REF!</v>
      </c>
      <c r="M23" s="72"/>
    </row>
    <row r="24" spans="2:13" ht="21" customHeight="1">
      <c r="B24" s="58" t="s">
        <v>260</v>
      </c>
      <c r="C24" s="68" t="s">
        <v>129</v>
      </c>
      <c r="D24" s="69" t="s">
        <v>130</v>
      </c>
      <c r="E24" s="69" t="s">
        <v>131</v>
      </c>
      <c r="F24" s="32" t="s">
        <v>100</v>
      </c>
      <c r="G24" s="70">
        <v>33</v>
      </c>
      <c r="H24" s="71" t="e">
        <f>ROUNDDOWN(#REF!*옵션!$D$11,0)</f>
        <v>#REF!</v>
      </c>
      <c r="I24" s="71"/>
      <c r="J24" s="71"/>
      <c r="K24" s="71"/>
      <c r="L24" s="71" t="e">
        <f t="shared" si="0"/>
        <v>#REF!</v>
      </c>
      <c r="M24" s="72"/>
    </row>
    <row r="25" spans="2:13" ht="21" customHeight="1">
      <c r="B25" s="58" t="s">
        <v>261</v>
      </c>
      <c r="C25" s="68" t="s">
        <v>132</v>
      </c>
      <c r="D25" s="69" t="s">
        <v>130</v>
      </c>
      <c r="E25" s="69" t="s">
        <v>133</v>
      </c>
      <c r="F25" s="32" t="s">
        <v>100</v>
      </c>
      <c r="G25" s="70">
        <v>330</v>
      </c>
      <c r="H25" s="71" t="e">
        <f>ROUNDDOWN(#REF!*옵션!$D$11,0)</f>
        <v>#REF!</v>
      </c>
      <c r="I25" s="71"/>
      <c r="J25" s="71"/>
      <c r="K25" s="71"/>
      <c r="L25" s="71" t="e">
        <f t="shared" si="0"/>
        <v>#REF!</v>
      </c>
      <c r="M25" s="72"/>
    </row>
    <row r="26" spans="2:13" ht="21" customHeight="1">
      <c r="B26" s="58" t="s">
        <v>262</v>
      </c>
      <c r="C26" s="68" t="s">
        <v>134</v>
      </c>
      <c r="D26" s="69" t="s">
        <v>130</v>
      </c>
      <c r="E26" s="69" t="s">
        <v>135</v>
      </c>
      <c r="F26" s="32" t="s">
        <v>100</v>
      </c>
      <c r="G26" s="70">
        <v>16</v>
      </c>
      <c r="H26" s="71" t="e">
        <f>ROUNDDOWN(#REF!*옵션!$D$11,0)</f>
        <v>#REF!</v>
      </c>
      <c r="I26" s="71"/>
      <c r="J26" s="71"/>
      <c r="K26" s="71"/>
      <c r="L26" s="71" t="e">
        <f t="shared" si="0"/>
        <v>#REF!</v>
      </c>
      <c r="M26" s="72"/>
    </row>
    <row r="27" spans="2:13" ht="21" customHeight="1">
      <c r="B27" s="58" t="s">
        <v>263</v>
      </c>
      <c r="C27" s="68" t="s">
        <v>136</v>
      </c>
      <c r="D27" s="69" t="s">
        <v>130</v>
      </c>
      <c r="E27" s="69" t="s">
        <v>137</v>
      </c>
      <c r="F27" s="32" t="s">
        <v>100</v>
      </c>
      <c r="G27" s="70">
        <v>22</v>
      </c>
      <c r="H27" s="71" t="e">
        <f>ROUNDDOWN(#REF!*옵션!$D$11,0)</f>
        <v>#REF!</v>
      </c>
      <c r="I27" s="71"/>
      <c r="J27" s="71"/>
      <c r="K27" s="71"/>
      <c r="L27" s="71" t="e">
        <f t="shared" si="0"/>
        <v>#REF!</v>
      </c>
      <c r="M27" s="72"/>
    </row>
    <row r="28" spans="2:13" ht="21" customHeight="1">
      <c r="B28" s="58" t="s">
        <v>264</v>
      </c>
      <c r="C28" s="68" t="s">
        <v>138</v>
      </c>
      <c r="D28" s="69" t="s">
        <v>130</v>
      </c>
      <c r="E28" s="69" t="s">
        <v>139</v>
      </c>
      <c r="F28" s="32" t="s">
        <v>100</v>
      </c>
      <c r="G28" s="70">
        <v>44</v>
      </c>
      <c r="H28" s="71" t="e">
        <f>ROUNDDOWN(#REF!*옵션!$D$11,0)</f>
        <v>#REF!</v>
      </c>
      <c r="I28" s="71"/>
      <c r="J28" s="71"/>
      <c r="K28" s="71"/>
      <c r="L28" s="71" t="e">
        <f t="shared" si="0"/>
        <v>#REF!</v>
      </c>
      <c r="M28" s="72"/>
    </row>
    <row r="29" spans="2:13" ht="21" customHeight="1">
      <c r="B29" s="58" t="s">
        <v>265</v>
      </c>
      <c r="C29" s="68" t="s">
        <v>140</v>
      </c>
      <c r="D29" s="69" t="s">
        <v>130</v>
      </c>
      <c r="E29" s="69" t="s">
        <v>141</v>
      </c>
      <c r="F29" s="32" t="s">
        <v>100</v>
      </c>
      <c r="G29" s="70">
        <v>10</v>
      </c>
      <c r="H29" s="71" t="e">
        <f>ROUNDDOWN(#REF!*옵션!$D$11,0)</f>
        <v>#REF!</v>
      </c>
      <c r="I29" s="71"/>
      <c r="J29" s="71"/>
      <c r="K29" s="71"/>
      <c r="L29" s="71" t="e">
        <f t="shared" si="0"/>
        <v>#REF!</v>
      </c>
      <c r="M29" s="72"/>
    </row>
    <row r="30" spans="2:13" ht="21" customHeight="1">
      <c r="B30" s="58" t="s">
        <v>266</v>
      </c>
      <c r="C30" s="68" t="s">
        <v>142</v>
      </c>
      <c r="D30" s="69" t="s">
        <v>130</v>
      </c>
      <c r="E30" s="69" t="s">
        <v>143</v>
      </c>
      <c r="F30" s="32" t="s">
        <v>100</v>
      </c>
      <c r="G30" s="70">
        <v>4.8</v>
      </c>
      <c r="H30" s="71" t="e">
        <f>ROUNDDOWN(#REF!*옵션!$D$11,0)</f>
        <v>#REF!</v>
      </c>
      <c r="I30" s="71"/>
      <c r="J30" s="71"/>
      <c r="K30" s="71"/>
      <c r="L30" s="71" t="e">
        <f t="shared" si="0"/>
        <v>#REF!</v>
      </c>
      <c r="M30" s="72"/>
    </row>
    <row r="31" spans="2:13" ht="21" customHeight="1">
      <c r="B31" s="58" t="s">
        <v>267</v>
      </c>
      <c r="C31" s="68" t="s">
        <v>144</v>
      </c>
      <c r="D31" s="69" t="s">
        <v>145</v>
      </c>
      <c r="E31" s="69" t="s">
        <v>146</v>
      </c>
      <c r="F31" s="32" t="s">
        <v>85</v>
      </c>
      <c r="G31" s="70">
        <v>36.75</v>
      </c>
      <c r="H31" s="71" t="e">
        <f>ROUNDDOWN(#REF!*옵션!$D$11,0)</f>
        <v>#REF!</v>
      </c>
      <c r="I31" s="71"/>
      <c r="J31" s="71"/>
      <c r="K31" s="71"/>
      <c r="L31" s="71" t="e">
        <f t="shared" si="0"/>
        <v>#REF!</v>
      </c>
      <c r="M31" s="72"/>
    </row>
    <row r="32" spans="2:13" ht="21" customHeight="1">
      <c r="B32" s="58" t="s">
        <v>268</v>
      </c>
      <c r="C32" s="68" t="s">
        <v>147</v>
      </c>
      <c r="D32" s="69" t="s">
        <v>148</v>
      </c>
      <c r="E32" s="69" t="s">
        <v>149</v>
      </c>
      <c r="F32" s="32" t="s">
        <v>100</v>
      </c>
      <c r="G32" s="70">
        <v>1</v>
      </c>
      <c r="H32" s="71" t="e">
        <f>ROUNDDOWN(#REF!*옵션!$D$11,0)</f>
        <v>#REF!</v>
      </c>
      <c r="I32" s="71"/>
      <c r="J32" s="71"/>
      <c r="K32" s="71"/>
      <c r="L32" s="71" t="e">
        <f t="shared" si="0"/>
        <v>#REF!</v>
      </c>
      <c r="M32" s="72"/>
    </row>
    <row r="33" spans="2:13" ht="21" customHeight="1">
      <c r="B33" s="58" t="s">
        <v>269</v>
      </c>
      <c r="C33" s="68" t="s">
        <v>150</v>
      </c>
      <c r="D33" s="69" t="s">
        <v>148</v>
      </c>
      <c r="E33" s="69" t="s">
        <v>151</v>
      </c>
      <c r="F33" s="32" t="s">
        <v>100</v>
      </c>
      <c r="G33" s="70">
        <v>2</v>
      </c>
      <c r="H33" s="71" t="e">
        <f>ROUNDDOWN(#REF!*옵션!$D$11,0)</f>
        <v>#REF!</v>
      </c>
      <c r="I33" s="71"/>
      <c r="J33" s="71"/>
      <c r="K33" s="71"/>
      <c r="L33" s="71" t="e">
        <f t="shared" si="0"/>
        <v>#REF!</v>
      </c>
      <c r="M33" s="72"/>
    </row>
    <row r="34" spans="2:13" ht="21" customHeight="1">
      <c r="B34" s="58" t="s">
        <v>270</v>
      </c>
      <c r="C34" s="68" t="s">
        <v>152</v>
      </c>
      <c r="D34" s="69" t="s">
        <v>148</v>
      </c>
      <c r="E34" s="69" t="s">
        <v>153</v>
      </c>
      <c r="F34" s="32" t="s">
        <v>100</v>
      </c>
      <c r="G34" s="70">
        <v>1</v>
      </c>
      <c r="H34" s="71" t="e">
        <f>ROUNDDOWN(#REF!*옵션!$D$11,0)</f>
        <v>#REF!</v>
      </c>
      <c r="I34" s="71"/>
      <c r="J34" s="71"/>
      <c r="K34" s="71"/>
      <c r="L34" s="71" t="e">
        <f t="shared" si="0"/>
        <v>#REF!</v>
      </c>
      <c r="M34" s="72"/>
    </row>
    <row r="35" spans="2:13" ht="21" customHeight="1">
      <c r="B35" s="58" t="s">
        <v>271</v>
      </c>
      <c r="C35" s="68" t="s">
        <v>154</v>
      </c>
      <c r="D35" s="69" t="s">
        <v>155</v>
      </c>
      <c r="E35" s="69" t="s">
        <v>156</v>
      </c>
      <c r="F35" s="32" t="s">
        <v>100</v>
      </c>
      <c r="G35" s="70">
        <v>620</v>
      </c>
      <c r="H35" s="71" t="e">
        <f>ROUNDDOWN(#REF!*옵션!$D$11,0)</f>
        <v>#REF!</v>
      </c>
      <c r="I35" s="71"/>
      <c r="J35" s="71"/>
      <c r="K35" s="71"/>
      <c r="L35" s="71" t="e">
        <f t="shared" si="0"/>
        <v>#REF!</v>
      </c>
      <c r="M35" s="72"/>
    </row>
    <row r="36" spans="2:13" ht="21" customHeight="1">
      <c r="B36" s="58" t="s">
        <v>272</v>
      </c>
      <c r="C36" s="68" t="s">
        <v>157</v>
      </c>
      <c r="D36" s="69" t="s">
        <v>155</v>
      </c>
      <c r="E36" s="69" t="s">
        <v>158</v>
      </c>
      <c r="F36" s="32" t="s">
        <v>100</v>
      </c>
      <c r="G36" s="70">
        <v>55</v>
      </c>
      <c r="H36" s="71" t="e">
        <f>ROUNDDOWN(#REF!*옵션!$D$11,0)</f>
        <v>#REF!</v>
      </c>
      <c r="I36" s="71"/>
      <c r="J36" s="71"/>
      <c r="K36" s="71"/>
      <c r="L36" s="71" t="e">
        <f aca="true" t="shared" si="1" ref="L36:L67">SUM(H36,I36,J36)</f>
        <v>#REF!</v>
      </c>
      <c r="M36" s="72"/>
    </row>
    <row r="37" spans="2:13" ht="21" customHeight="1">
      <c r="B37" s="58" t="s">
        <v>273</v>
      </c>
      <c r="C37" s="68" t="s">
        <v>159</v>
      </c>
      <c r="D37" s="69" t="s">
        <v>155</v>
      </c>
      <c r="E37" s="69" t="s">
        <v>160</v>
      </c>
      <c r="F37" s="32" t="s">
        <v>100</v>
      </c>
      <c r="G37" s="70">
        <v>3</v>
      </c>
      <c r="H37" s="71" t="e">
        <f>ROUNDDOWN(#REF!*옵션!$D$11,0)</f>
        <v>#REF!</v>
      </c>
      <c r="I37" s="71"/>
      <c r="J37" s="71"/>
      <c r="K37" s="71"/>
      <c r="L37" s="71" t="e">
        <f t="shared" si="1"/>
        <v>#REF!</v>
      </c>
      <c r="M37" s="72"/>
    </row>
    <row r="38" spans="2:13" ht="21" customHeight="1">
      <c r="B38" s="58" t="s">
        <v>274</v>
      </c>
      <c r="C38" s="68" t="s">
        <v>161</v>
      </c>
      <c r="D38" s="69" t="s">
        <v>162</v>
      </c>
      <c r="E38" s="69" t="s">
        <v>163</v>
      </c>
      <c r="F38" s="32" t="s">
        <v>100</v>
      </c>
      <c r="G38" s="70">
        <v>678</v>
      </c>
      <c r="H38" s="71" t="e">
        <f>ROUNDDOWN(#REF!*옵션!$D$11,0)</f>
        <v>#REF!</v>
      </c>
      <c r="I38" s="71"/>
      <c r="J38" s="71"/>
      <c r="K38" s="71"/>
      <c r="L38" s="71" t="e">
        <f t="shared" si="1"/>
        <v>#REF!</v>
      </c>
      <c r="M38" s="72"/>
    </row>
    <row r="39" spans="2:13" ht="21" customHeight="1">
      <c r="B39" s="58" t="s">
        <v>275</v>
      </c>
      <c r="C39" s="68" t="s">
        <v>164</v>
      </c>
      <c r="D39" s="69" t="s">
        <v>165</v>
      </c>
      <c r="E39" s="69" t="s">
        <v>166</v>
      </c>
      <c r="F39" s="32" t="s">
        <v>100</v>
      </c>
      <c r="G39" s="70">
        <v>32</v>
      </c>
      <c r="H39" s="71" t="e">
        <f>ROUNDDOWN(#REF!*옵션!$D$11,0)</f>
        <v>#REF!</v>
      </c>
      <c r="I39" s="71"/>
      <c r="J39" s="71"/>
      <c r="K39" s="71"/>
      <c r="L39" s="71" t="e">
        <f t="shared" si="1"/>
        <v>#REF!</v>
      </c>
      <c r="M39" s="72"/>
    </row>
    <row r="40" spans="2:13" ht="21" customHeight="1">
      <c r="B40" s="58" t="s">
        <v>276</v>
      </c>
      <c r="C40" s="68" t="s">
        <v>167</v>
      </c>
      <c r="D40" s="69" t="s">
        <v>168</v>
      </c>
      <c r="E40" s="69" t="s">
        <v>169</v>
      </c>
      <c r="F40" s="32" t="s">
        <v>100</v>
      </c>
      <c r="G40" s="70">
        <v>700</v>
      </c>
      <c r="H40" s="71" t="e">
        <f>ROUNDDOWN(#REF!*옵션!$D$11,0)</f>
        <v>#REF!</v>
      </c>
      <c r="I40" s="71"/>
      <c r="J40" s="71"/>
      <c r="K40" s="71"/>
      <c r="L40" s="71" t="e">
        <f t="shared" si="1"/>
        <v>#REF!</v>
      </c>
      <c r="M40" s="72"/>
    </row>
    <row r="41" spans="2:13" ht="21" customHeight="1">
      <c r="B41" s="58" t="s">
        <v>277</v>
      </c>
      <c r="C41" s="68" t="s">
        <v>170</v>
      </c>
      <c r="D41" s="69" t="s">
        <v>171</v>
      </c>
      <c r="E41" s="69" t="s">
        <v>172</v>
      </c>
      <c r="F41" s="32" t="s">
        <v>85</v>
      </c>
      <c r="G41" s="70">
        <v>247.5</v>
      </c>
      <c r="H41" s="71" t="e">
        <f>ROUNDDOWN(#REF!*옵션!$D$11,0)</f>
        <v>#REF!</v>
      </c>
      <c r="I41" s="71"/>
      <c r="J41" s="71"/>
      <c r="K41" s="71"/>
      <c r="L41" s="71" t="e">
        <f t="shared" si="1"/>
        <v>#REF!</v>
      </c>
      <c r="M41" s="72"/>
    </row>
    <row r="42" spans="2:13" ht="21" customHeight="1">
      <c r="B42" s="58" t="s">
        <v>278</v>
      </c>
      <c r="C42" s="68" t="s">
        <v>173</v>
      </c>
      <c r="D42" s="69" t="s">
        <v>174</v>
      </c>
      <c r="E42" s="69" t="s">
        <v>175</v>
      </c>
      <c r="F42" s="32" t="s">
        <v>85</v>
      </c>
      <c r="G42" s="70">
        <v>24.15</v>
      </c>
      <c r="H42" s="71" t="e">
        <f>ROUNDDOWN(#REF!*옵션!$D$11,0)</f>
        <v>#REF!</v>
      </c>
      <c r="I42" s="71"/>
      <c r="J42" s="71"/>
      <c r="K42" s="71"/>
      <c r="L42" s="71" t="e">
        <f t="shared" si="1"/>
        <v>#REF!</v>
      </c>
      <c r="M42" s="72"/>
    </row>
    <row r="43" spans="2:13" ht="21" customHeight="1">
      <c r="B43" s="58" t="s">
        <v>279</v>
      </c>
      <c r="C43" s="68" t="s">
        <v>176</v>
      </c>
      <c r="D43" s="69" t="s">
        <v>177</v>
      </c>
      <c r="E43" s="69" t="s">
        <v>178</v>
      </c>
      <c r="F43" s="32" t="s">
        <v>85</v>
      </c>
      <c r="G43" s="70">
        <v>76.325</v>
      </c>
      <c r="H43" s="71" t="e">
        <f>ROUNDDOWN(#REF!*옵션!$D$11,0)</f>
        <v>#REF!</v>
      </c>
      <c r="I43" s="71"/>
      <c r="J43" s="71"/>
      <c r="K43" s="71"/>
      <c r="L43" s="71" t="e">
        <f t="shared" si="1"/>
        <v>#REF!</v>
      </c>
      <c r="M43" s="72"/>
    </row>
    <row r="44" spans="2:13" ht="21" customHeight="1">
      <c r="B44" s="58" t="s">
        <v>280</v>
      </c>
      <c r="C44" s="68" t="s">
        <v>179</v>
      </c>
      <c r="D44" s="69" t="s">
        <v>180</v>
      </c>
      <c r="E44" s="69" t="s">
        <v>181</v>
      </c>
      <c r="F44" s="32" t="s">
        <v>85</v>
      </c>
      <c r="G44" s="70">
        <v>67.725</v>
      </c>
      <c r="H44" s="71" t="e">
        <f>ROUNDDOWN(#REF!*옵션!$D$11,0)</f>
        <v>#REF!</v>
      </c>
      <c r="I44" s="71"/>
      <c r="J44" s="71"/>
      <c r="K44" s="71"/>
      <c r="L44" s="71" t="e">
        <f t="shared" si="1"/>
        <v>#REF!</v>
      </c>
      <c r="M44" s="72"/>
    </row>
    <row r="45" spans="2:13" ht="21" customHeight="1">
      <c r="B45" s="58" t="s">
        <v>281</v>
      </c>
      <c r="C45" s="68" t="s">
        <v>182</v>
      </c>
      <c r="D45" s="69" t="s">
        <v>183</v>
      </c>
      <c r="E45" s="69" t="s">
        <v>184</v>
      </c>
      <c r="F45" s="32" t="s">
        <v>85</v>
      </c>
      <c r="G45" s="70">
        <v>445.05</v>
      </c>
      <c r="H45" s="71" t="e">
        <f>ROUNDDOWN(#REF!*옵션!$D$11,0)</f>
        <v>#REF!</v>
      </c>
      <c r="I45" s="71"/>
      <c r="J45" s="71"/>
      <c r="K45" s="71"/>
      <c r="L45" s="71" t="e">
        <f t="shared" si="1"/>
        <v>#REF!</v>
      </c>
      <c r="M45" s="72"/>
    </row>
    <row r="46" spans="2:13" ht="21" customHeight="1">
      <c r="B46" s="58" t="s">
        <v>282</v>
      </c>
      <c r="C46" s="68" t="s">
        <v>185</v>
      </c>
      <c r="D46" s="69" t="s">
        <v>186</v>
      </c>
      <c r="E46" s="69" t="s">
        <v>187</v>
      </c>
      <c r="F46" s="32" t="s">
        <v>85</v>
      </c>
      <c r="G46" s="70">
        <v>212.85</v>
      </c>
      <c r="H46" s="71" t="e">
        <f>ROUNDDOWN(#REF!*옵션!$D$11,0)</f>
        <v>#REF!</v>
      </c>
      <c r="I46" s="71"/>
      <c r="J46" s="71"/>
      <c r="K46" s="71"/>
      <c r="L46" s="71" t="e">
        <f t="shared" si="1"/>
        <v>#REF!</v>
      </c>
      <c r="M46" s="72"/>
    </row>
    <row r="47" spans="2:13" ht="21" customHeight="1">
      <c r="B47" s="58" t="s">
        <v>283</v>
      </c>
      <c r="C47" s="68" t="s">
        <v>188</v>
      </c>
      <c r="D47" s="69" t="s">
        <v>186</v>
      </c>
      <c r="E47" s="69" t="s">
        <v>189</v>
      </c>
      <c r="F47" s="32" t="s">
        <v>85</v>
      </c>
      <c r="G47" s="70">
        <v>1376</v>
      </c>
      <c r="H47" s="71" t="e">
        <f>ROUNDDOWN(#REF!*옵션!$D$11,0)</f>
        <v>#REF!</v>
      </c>
      <c r="I47" s="71"/>
      <c r="J47" s="71"/>
      <c r="K47" s="71"/>
      <c r="L47" s="71" t="e">
        <f t="shared" si="1"/>
        <v>#REF!</v>
      </c>
      <c r="M47" s="72"/>
    </row>
    <row r="48" spans="2:13" ht="21" customHeight="1">
      <c r="B48" s="58" t="s">
        <v>284</v>
      </c>
      <c r="C48" s="68" t="s">
        <v>190</v>
      </c>
      <c r="D48" s="69" t="s">
        <v>186</v>
      </c>
      <c r="E48" s="69" t="s">
        <v>191</v>
      </c>
      <c r="F48" s="32" t="s">
        <v>85</v>
      </c>
      <c r="G48" s="70">
        <v>322.5</v>
      </c>
      <c r="H48" s="71" t="e">
        <f>ROUNDDOWN(#REF!*옵션!$D$11,0)</f>
        <v>#REF!</v>
      </c>
      <c r="I48" s="71"/>
      <c r="J48" s="71"/>
      <c r="K48" s="71"/>
      <c r="L48" s="71" t="e">
        <f t="shared" si="1"/>
        <v>#REF!</v>
      </c>
      <c r="M48" s="72"/>
    </row>
    <row r="49" spans="2:13" ht="21" customHeight="1">
      <c r="B49" s="58" t="s">
        <v>285</v>
      </c>
      <c r="C49" s="68" t="s">
        <v>192</v>
      </c>
      <c r="D49" s="69" t="s">
        <v>193</v>
      </c>
      <c r="E49" s="69" t="s">
        <v>194</v>
      </c>
      <c r="F49" s="32" t="s">
        <v>100</v>
      </c>
      <c r="G49" s="70">
        <v>9</v>
      </c>
      <c r="H49" s="71" t="e">
        <f>ROUNDDOWN(#REF!*옵션!$D$11,0)</f>
        <v>#REF!</v>
      </c>
      <c r="I49" s="71"/>
      <c r="J49" s="71"/>
      <c r="K49" s="71"/>
      <c r="L49" s="71" t="e">
        <f t="shared" si="1"/>
        <v>#REF!</v>
      </c>
      <c r="M49" s="72"/>
    </row>
    <row r="50" spans="2:13" ht="21" customHeight="1">
      <c r="B50" s="58" t="s">
        <v>286</v>
      </c>
      <c r="C50" s="68" t="s">
        <v>195</v>
      </c>
      <c r="D50" s="69" t="s">
        <v>193</v>
      </c>
      <c r="E50" s="69" t="s">
        <v>196</v>
      </c>
      <c r="F50" s="32" t="s">
        <v>100</v>
      </c>
      <c r="G50" s="70">
        <v>1</v>
      </c>
      <c r="H50" s="71" t="e">
        <f>ROUNDDOWN(#REF!*옵션!$D$11,0)</f>
        <v>#REF!</v>
      </c>
      <c r="I50" s="71"/>
      <c r="J50" s="71"/>
      <c r="K50" s="71"/>
      <c r="L50" s="71" t="e">
        <f t="shared" si="1"/>
        <v>#REF!</v>
      </c>
      <c r="M50" s="72"/>
    </row>
    <row r="51" spans="2:13" ht="21" customHeight="1">
      <c r="B51" s="58" t="s">
        <v>287</v>
      </c>
      <c r="C51" s="68" t="s">
        <v>197</v>
      </c>
      <c r="D51" s="69" t="s">
        <v>198</v>
      </c>
      <c r="E51" s="69" t="s">
        <v>199</v>
      </c>
      <c r="F51" s="32" t="s">
        <v>100</v>
      </c>
      <c r="G51" s="70">
        <v>13</v>
      </c>
      <c r="H51" s="71" t="e">
        <f>ROUNDDOWN(#REF!*옵션!$D$11,0)</f>
        <v>#REF!</v>
      </c>
      <c r="I51" s="71"/>
      <c r="J51" s="71"/>
      <c r="K51" s="71"/>
      <c r="L51" s="71" t="e">
        <f t="shared" si="1"/>
        <v>#REF!</v>
      </c>
      <c r="M51" s="72"/>
    </row>
    <row r="52" spans="2:13" ht="21" customHeight="1">
      <c r="B52" s="58" t="s">
        <v>288</v>
      </c>
      <c r="C52" s="68" t="s">
        <v>200</v>
      </c>
      <c r="D52" s="69" t="s">
        <v>201</v>
      </c>
      <c r="E52" s="69" t="s">
        <v>202</v>
      </c>
      <c r="F52" s="32" t="s">
        <v>100</v>
      </c>
      <c r="G52" s="70">
        <v>8</v>
      </c>
      <c r="H52" s="71" t="e">
        <f>ROUNDDOWN(#REF!*옵션!$D$11,0)</f>
        <v>#REF!</v>
      </c>
      <c r="I52" s="71"/>
      <c r="J52" s="71"/>
      <c r="K52" s="71"/>
      <c r="L52" s="71" t="e">
        <f t="shared" si="1"/>
        <v>#REF!</v>
      </c>
      <c r="M52" s="72"/>
    </row>
    <row r="53" spans="2:13" ht="21" customHeight="1">
      <c r="B53" s="58" t="s">
        <v>289</v>
      </c>
      <c r="C53" s="68" t="s">
        <v>203</v>
      </c>
      <c r="D53" s="69" t="s">
        <v>204</v>
      </c>
      <c r="E53" s="69" t="s">
        <v>205</v>
      </c>
      <c r="F53" s="32" t="s">
        <v>100</v>
      </c>
      <c r="G53" s="70">
        <v>20</v>
      </c>
      <c r="H53" s="71" t="e">
        <f>ROUNDDOWN(#REF!*옵션!$D$11,0)</f>
        <v>#REF!</v>
      </c>
      <c r="I53" s="71"/>
      <c r="J53" s="71"/>
      <c r="K53" s="71"/>
      <c r="L53" s="71" t="e">
        <f t="shared" si="1"/>
        <v>#REF!</v>
      </c>
      <c r="M53" s="72"/>
    </row>
    <row r="54" spans="2:13" ht="21" customHeight="1">
      <c r="B54" s="58" t="s">
        <v>290</v>
      </c>
      <c r="C54" s="68" t="s">
        <v>206</v>
      </c>
      <c r="D54" s="69" t="s">
        <v>204</v>
      </c>
      <c r="E54" s="69" t="s">
        <v>207</v>
      </c>
      <c r="F54" s="32" t="s">
        <v>125</v>
      </c>
      <c r="G54" s="70">
        <v>1400</v>
      </c>
      <c r="H54" s="71" t="e">
        <f>ROUNDDOWN(#REF!*옵션!$D$11,0)</f>
        <v>#REF!</v>
      </c>
      <c r="I54" s="71"/>
      <c r="J54" s="71"/>
      <c r="K54" s="71"/>
      <c r="L54" s="71" t="e">
        <f t="shared" si="1"/>
        <v>#REF!</v>
      </c>
      <c r="M54" s="72"/>
    </row>
    <row r="55" spans="2:13" ht="21" customHeight="1">
      <c r="B55" s="58" t="s">
        <v>291</v>
      </c>
      <c r="C55" s="68" t="s">
        <v>208</v>
      </c>
      <c r="D55" s="69" t="s">
        <v>209</v>
      </c>
      <c r="E55" s="69" t="s">
        <v>210</v>
      </c>
      <c r="F55" s="32" t="s">
        <v>125</v>
      </c>
      <c r="G55" s="70">
        <v>1420</v>
      </c>
      <c r="H55" s="71" t="e">
        <f>ROUNDDOWN(#REF!*옵션!$D$11,0)</f>
        <v>#REF!</v>
      </c>
      <c r="I55" s="71"/>
      <c r="J55" s="71"/>
      <c r="K55" s="71"/>
      <c r="L55" s="71" t="e">
        <f t="shared" si="1"/>
        <v>#REF!</v>
      </c>
      <c r="M55" s="72"/>
    </row>
    <row r="56" spans="2:13" ht="21" customHeight="1">
      <c r="B56" s="58" t="s">
        <v>292</v>
      </c>
      <c r="C56" s="68" t="s">
        <v>211</v>
      </c>
      <c r="D56" s="69" t="s">
        <v>212</v>
      </c>
      <c r="E56" s="69" t="s">
        <v>213</v>
      </c>
      <c r="F56" s="32" t="s">
        <v>125</v>
      </c>
      <c r="G56" s="70">
        <v>22</v>
      </c>
      <c r="H56" s="71" t="e">
        <f>ROUNDDOWN(#REF!*옵션!$D$11,0)</f>
        <v>#REF!</v>
      </c>
      <c r="I56" s="71"/>
      <c r="J56" s="71"/>
      <c r="K56" s="71"/>
      <c r="L56" s="71" t="e">
        <f t="shared" si="1"/>
        <v>#REF!</v>
      </c>
      <c r="M56" s="72"/>
    </row>
    <row r="57" spans="2:13" ht="21" customHeight="1">
      <c r="B57" s="58" t="s">
        <v>293</v>
      </c>
      <c r="C57" s="68" t="s">
        <v>214</v>
      </c>
      <c r="D57" s="69" t="s">
        <v>215</v>
      </c>
      <c r="E57" s="69"/>
      <c r="F57" s="32" t="s">
        <v>85</v>
      </c>
      <c r="G57" s="70">
        <v>36.55</v>
      </c>
      <c r="H57" s="71" t="e">
        <f>ROUNDDOWN(#REF!*옵션!$D$11,0)</f>
        <v>#REF!</v>
      </c>
      <c r="I57" s="71"/>
      <c r="J57" s="71"/>
      <c r="K57" s="71"/>
      <c r="L57" s="71" t="e">
        <f t="shared" si="1"/>
        <v>#REF!</v>
      </c>
      <c r="M57" s="72"/>
    </row>
    <row r="58" spans="2:13" ht="21" customHeight="1">
      <c r="B58" s="58" t="s">
        <v>294</v>
      </c>
      <c r="C58" s="68" t="s">
        <v>216</v>
      </c>
      <c r="D58" s="69" t="s">
        <v>217</v>
      </c>
      <c r="E58" s="69" t="s">
        <v>218</v>
      </c>
      <c r="F58" s="32" t="s">
        <v>125</v>
      </c>
      <c r="G58" s="70">
        <v>4</v>
      </c>
      <c r="H58" s="71" t="e">
        <f>ROUNDDOWN(#REF!*옵션!$D$11,0)</f>
        <v>#REF!</v>
      </c>
      <c r="I58" s="71"/>
      <c r="J58" s="71"/>
      <c r="K58" s="71"/>
      <c r="L58" s="71" t="e">
        <f t="shared" si="1"/>
        <v>#REF!</v>
      </c>
      <c r="M58" s="72"/>
    </row>
    <row r="59" spans="2:13" ht="21" customHeight="1">
      <c r="B59" s="58" t="s">
        <v>295</v>
      </c>
      <c r="C59" s="68" t="s">
        <v>216</v>
      </c>
      <c r="D59" s="69" t="s">
        <v>219</v>
      </c>
      <c r="E59" s="69" t="s">
        <v>220</v>
      </c>
      <c r="F59" s="32" t="s">
        <v>85</v>
      </c>
      <c r="G59" s="70">
        <v>51.6</v>
      </c>
      <c r="H59" s="71" t="e">
        <f>ROUNDDOWN(#REF!*옵션!$D$11,0)</f>
        <v>#REF!</v>
      </c>
      <c r="I59" s="71"/>
      <c r="J59" s="71"/>
      <c r="K59" s="71"/>
      <c r="L59" s="71" t="e">
        <f t="shared" si="1"/>
        <v>#REF!</v>
      </c>
      <c r="M59" s="72"/>
    </row>
    <row r="60" spans="2:13" ht="21" customHeight="1">
      <c r="B60" s="58" t="s">
        <v>296</v>
      </c>
      <c r="C60" s="68" t="s">
        <v>216</v>
      </c>
      <c r="D60" s="69" t="s">
        <v>219</v>
      </c>
      <c r="E60" s="69" t="s">
        <v>221</v>
      </c>
      <c r="F60" s="32" t="s">
        <v>85</v>
      </c>
      <c r="G60" s="70">
        <v>76.325</v>
      </c>
      <c r="H60" s="71" t="e">
        <f>ROUNDDOWN(#REF!*옵션!$D$11,0)</f>
        <v>#REF!</v>
      </c>
      <c r="I60" s="71"/>
      <c r="J60" s="71"/>
      <c r="K60" s="71"/>
      <c r="L60" s="71" t="e">
        <f t="shared" si="1"/>
        <v>#REF!</v>
      </c>
      <c r="M60" s="72"/>
    </row>
    <row r="61" spans="2:13" ht="21" customHeight="1">
      <c r="B61" s="58" t="s">
        <v>297</v>
      </c>
      <c r="C61" s="68" t="s">
        <v>216</v>
      </c>
      <c r="D61" s="69" t="s">
        <v>222</v>
      </c>
      <c r="E61" s="69" t="s">
        <v>223</v>
      </c>
      <c r="F61" s="32" t="s">
        <v>224</v>
      </c>
      <c r="G61" s="70">
        <v>1</v>
      </c>
      <c r="H61" s="71" t="e">
        <f>ROUNDDOWN(#REF!*옵션!$D$11,0)</f>
        <v>#REF!</v>
      </c>
      <c r="I61" s="71"/>
      <c r="J61" s="71"/>
      <c r="K61" s="71"/>
      <c r="L61" s="71" t="e">
        <f t="shared" si="1"/>
        <v>#REF!</v>
      </c>
      <c r="M61" s="72"/>
    </row>
    <row r="62" spans="2:13" ht="21" customHeight="1">
      <c r="B62" s="58" t="s">
        <v>298</v>
      </c>
      <c r="C62" s="68" t="s">
        <v>225</v>
      </c>
      <c r="D62" s="69" t="s">
        <v>226</v>
      </c>
      <c r="E62" s="69" t="s">
        <v>227</v>
      </c>
      <c r="F62" s="32" t="s">
        <v>228</v>
      </c>
      <c r="G62" s="70">
        <v>36.612</v>
      </c>
      <c r="H62" s="71"/>
      <c r="I62" s="71" t="e">
        <f>ROUNDDOWN(#REF!,0)</f>
        <v>#REF!</v>
      </c>
      <c r="J62" s="71"/>
      <c r="K62" s="71"/>
      <c r="L62" s="71" t="e">
        <f t="shared" si="1"/>
        <v>#REF!</v>
      </c>
      <c r="M62" s="72"/>
    </row>
    <row r="63" spans="2:13" ht="21" customHeight="1">
      <c r="B63" s="58" t="s">
        <v>299</v>
      </c>
      <c r="C63" s="68" t="s">
        <v>229</v>
      </c>
      <c r="D63" s="69" t="s">
        <v>226</v>
      </c>
      <c r="E63" s="69" t="s">
        <v>230</v>
      </c>
      <c r="F63" s="32" t="s">
        <v>228</v>
      </c>
      <c r="G63" s="70">
        <v>0.437</v>
      </c>
      <c r="H63" s="71"/>
      <c r="I63" s="71" t="e">
        <f>ROUNDDOWN(#REF!,0)</f>
        <v>#REF!</v>
      </c>
      <c r="J63" s="71"/>
      <c r="K63" s="71"/>
      <c r="L63" s="71" t="e">
        <f t="shared" si="1"/>
        <v>#REF!</v>
      </c>
      <c r="M63" s="72"/>
    </row>
    <row r="64" spans="2:13" ht="21" customHeight="1">
      <c r="B64" s="58" t="s">
        <v>300</v>
      </c>
      <c r="C64" s="68" t="s">
        <v>231</v>
      </c>
      <c r="D64" s="69" t="s">
        <v>226</v>
      </c>
      <c r="E64" s="69" t="s">
        <v>232</v>
      </c>
      <c r="F64" s="32" t="s">
        <v>228</v>
      </c>
      <c r="G64" s="70">
        <v>95.8972</v>
      </c>
      <c r="H64" s="71"/>
      <c r="I64" s="71" t="e">
        <f>ROUNDDOWN(#REF!,0)</f>
        <v>#REF!</v>
      </c>
      <c r="J64" s="71"/>
      <c r="K64" s="71"/>
      <c r="L64" s="71" t="e">
        <f t="shared" si="1"/>
        <v>#REF!</v>
      </c>
      <c r="M64" s="72"/>
    </row>
    <row r="65" spans="2:13" ht="21" customHeight="1">
      <c r="B65" s="58" t="s">
        <v>301</v>
      </c>
      <c r="C65" s="68" t="s">
        <v>233</v>
      </c>
      <c r="D65" s="69" t="s">
        <v>226</v>
      </c>
      <c r="E65" s="69" t="s">
        <v>234</v>
      </c>
      <c r="F65" s="32" t="s">
        <v>228</v>
      </c>
      <c r="G65" s="70">
        <v>39.238</v>
      </c>
      <c r="H65" s="71"/>
      <c r="I65" s="71" t="e">
        <f>ROUNDDOWN(#REF!,0)</f>
        <v>#REF!</v>
      </c>
      <c r="J65" s="71"/>
      <c r="K65" s="71"/>
      <c r="L65" s="71" t="e">
        <f t="shared" si="1"/>
        <v>#REF!</v>
      </c>
      <c r="M65" s="72"/>
    </row>
    <row r="66" spans="2:13" ht="21" customHeight="1">
      <c r="B66" s="58" t="s">
        <v>302</v>
      </c>
      <c r="C66" s="68" t="s">
        <v>235</v>
      </c>
      <c r="D66" s="69" t="s">
        <v>226</v>
      </c>
      <c r="E66" s="69" t="s">
        <v>236</v>
      </c>
      <c r="F66" s="32" t="s">
        <v>228</v>
      </c>
      <c r="G66" s="70">
        <v>3.0972</v>
      </c>
      <c r="H66" s="71"/>
      <c r="I66" s="71" t="e">
        <f>ROUNDDOWN(#REF!,0)</f>
        <v>#REF!</v>
      </c>
      <c r="J66" s="71"/>
      <c r="K66" s="71"/>
      <c r="L66" s="71" t="e">
        <f t="shared" si="1"/>
        <v>#REF!</v>
      </c>
      <c r="M66" s="72"/>
    </row>
    <row r="67" spans="2:13" ht="21" customHeight="1">
      <c r="B67" s="58" t="s">
        <v>303</v>
      </c>
      <c r="C67" s="68" t="s">
        <v>237</v>
      </c>
      <c r="D67" s="69" t="s">
        <v>226</v>
      </c>
      <c r="E67" s="69" t="s">
        <v>238</v>
      </c>
      <c r="F67" s="32" t="s">
        <v>228</v>
      </c>
      <c r="G67" s="70">
        <v>0.216</v>
      </c>
      <c r="H67" s="71"/>
      <c r="I67" s="71" t="e">
        <f>ROUNDDOWN(#REF!,0)</f>
        <v>#REF!</v>
      </c>
      <c r="J67" s="71"/>
      <c r="K67" s="71"/>
      <c r="L67" s="71" t="e">
        <f t="shared" si="1"/>
        <v>#REF!</v>
      </c>
      <c r="M67" s="72"/>
    </row>
    <row r="68" spans="3:13" ht="21" customHeight="1">
      <c r="C68" s="68"/>
      <c r="D68" s="69"/>
      <c r="E68" s="69"/>
      <c r="F68" s="32"/>
      <c r="G68" s="70"/>
      <c r="H68" s="71"/>
      <c r="I68" s="71"/>
      <c r="J68" s="71"/>
      <c r="K68" s="71"/>
      <c r="L68" s="71"/>
      <c r="M68" s="72"/>
    </row>
    <row r="69" spans="3:13" ht="21" customHeight="1">
      <c r="C69" s="68"/>
      <c r="D69" s="69"/>
      <c r="E69" s="69"/>
      <c r="F69" s="32"/>
      <c r="G69" s="70"/>
      <c r="H69" s="71"/>
      <c r="I69" s="71"/>
      <c r="J69" s="71"/>
      <c r="K69" s="71"/>
      <c r="L69" s="71"/>
      <c r="M69" s="72"/>
    </row>
    <row r="70" spans="3:13" ht="21" customHeight="1">
      <c r="C70" s="68"/>
      <c r="D70" s="69"/>
      <c r="E70" s="69"/>
      <c r="F70" s="32"/>
      <c r="G70" s="70"/>
      <c r="H70" s="71"/>
      <c r="I70" s="71"/>
      <c r="J70" s="71"/>
      <c r="K70" s="71"/>
      <c r="L70" s="71"/>
      <c r="M70" s="72"/>
    </row>
    <row r="71" spans="3:13" ht="21" customHeight="1">
      <c r="C71" s="68"/>
      <c r="D71" s="69"/>
      <c r="E71" s="69"/>
      <c r="F71" s="32"/>
      <c r="G71" s="70"/>
      <c r="H71" s="71"/>
      <c r="I71" s="71"/>
      <c r="J71" s="71"/>
      <c r="K71" s="71"/>
      <c r="L71" s="71"/>
      <c r="M71" s="72"/>
    </row>
    <row r="72" spans="3:13" ht="21" customHeight="1">
      <c r="C72" s="68"/>
      <c r="D72" s="69"/>
      <c r="E72" s="69"/>
      <c r="F72" s="32"/>
      <c r="G72" s="70"/>
      <c r="H72" s="71"/>
      <c r="I72" s="71"/>
      <c r="J72" s="71"/>
      <c r="K72" s="71"/>
      <c r="L72" s="71"/>
      <c r="M72" s="72"/>
    </row>
    <row r="73" spans="3:13" ht="21" customHeight="1">
      <c r="C73" s="68"/>
      <c r="D73" s="69"/>
      <c r="E73" s="69"/>
      <c r="F73" s="32"/>
      <c r="G73" s="70"/>
      <c r="H73" s="71"/>
      <c r="I73" s="71"/>
      <c r="J73" s="71"/>
      <c r="K73" s="71"/>
      <c r="L73" s="71"/>
      <c r="M73" s="72"/>
    </row>
    <row r="74" spans="3:13" ht="21" customHeight="1">
      <c r="C74" s="68"/>
      <c r="D74" s="69"/>
      <c r="E74" s="69"/>
      <c r="F74" s="32"/>
      <c r="G74" s="70"/>
      <c r="H74" s="71"/>
      <c r="I74" s="71"/>
      <c r="J74" s="71"/>
      <c r="K74" s="71"/>
      <c r="L74" s="71"/>
      <c r="M74" s="72"/>
    </row>
    <row r="75" spans="3:13" ht="21" customHeight="1">
      <c r="C75" s="68"/>
      <c r="D75" s="69"/>
      <c r="E75" s="69"/>
      <c r="F75" s="32"/>
      <c r="G75" s="70"/>
      <c r="H75" s="71"/>
      <c r="I75" s="71"/>
      <c r="J75" s="71"/>
      <c r="K75" s="71"/>
      <c r="L75" s="71"/>
      <c r="M75" s="72"/>
    </row>
    <row r="76" spans="3:13" ht="21" customHeight="1">
      <c r="C76" s="68"/>
      <c r="D76" s="69"/>
      <c r="E76" s="69"/>
      <c r="F76" s="32"/>
      <c r="G76" s="70"/>
      <c r="H76" s="71"/>
      <c r="I76" s="71"/>
      <c r="J76" s="71"/>
      <c r="K76" s="71"/>
      <c r="L76" s="71"/>
      <c r="M76" s="72"/>
    </row>
    <row r="77" spans="3:13" ht="21" customHeight="1">
      <c r="C77" s="68"/>
      <c r="D77" s="69"/>
      <c r="E77" s="69"/>
      <c r="F77" s="32"/>
      <c r="G77" s="70"/>
      <c r="H77" s="71"/>
      <c r="I77" s="71"/>
      <c r="J77" s="71"/>
      <c r="K77" s="71"/>
      <c r="L77" s="71"/>
      <c r="M77" s="72"/>
    </row>
    <row r="78" spans="3:13" ht="21" customHeight="1">
      <c r="C78" s="68"/>
      <c r="D78" s="69"/>
      <c r="E78" s="69"/>
      <c r="F78" s="32"/>
      <c r="G78" s="70"/>
      <c r="H78" s="71"/>
      <c r="I78" s="71"/>
      <c r="J78" s="71"/>
      <c r="K78" s="71"/>
      <c r="L78" s="71"/>
      <c r="M78" s="72"/>
    </row>
    <row r="79" spans="3:13" ht="21" customHeight="1">
      <c r="C79" s="68"/>
      <c r="D79" s="69"/>
      <c r="E79" s="69"/>
      <c r="F79" s="32"/>
      <c r="G79" s="70"/>
      <c r="H79" s="71"/>
      <c r="I79" s="71"/>
      <c r="J79" s="71"/>
      <c r="K79" s="71"/>
      <c r="L79" s="71"/>
      <c r="M79" s="72"/>
    </row>
    <row r="80" spans="3:13" ht="21" customHeight="1">
      <c r="C80" s="68"/>
      <c r="D80" s="69"/>
      <c r="E80" s="69"/>
      <c r="F80" s="32"/>
      <c r="G80" s="70"/>
      <c r="H80" s="71"/>
      <c r="I80" s="71"/>
      <c r="J80" s="71"/>
      <c r="K80" s="71"/>
      <c r="L80" s="71"/>
      <c r="M80" s="72"/>
    </row>
    <row r="81" spans="3:13" ht="21" customHeight="1">
      <c r="C81" s="68"/>
      <c r="D81" s="69"/>
      <c r="E81" s="69"/>
      <c r="F81" s="32"/>
      <c r="G81" s="70"/>
      <c r="H81" s="71"/>
      <c r="I81" s="71"/>
      <c r="J81" s="71"/>
      <c r="K81" s="71"/>
      <c r="L81" s="71"/>
      <c r="M81" s="72"/>
    </row>
  </sheetData>
  <sheetProtection/>
  <mergeCells count="13">
    <mergeCell ref="C1:H1"/>
    <mergeCell ref="C2:C3"/>
    <mergeCell ref="D2:D3"/>
    <mergeCell ref="E2:E3"/>
    <mergeCell ref="F2:F3"/>
    <mergeCell ref="G2:G3"/>
    <mergeCell ref="H2:H3"/>
    <mergeCell ref="L2:L3"/>
    <mergeCell ref="M2:M3"/>
    <mergeCell ref="K2:K3"/>
    <mergeCell ref="K1:L1"/>
    <mergeCell ref="I2:I3"/>
    <mergeCell ref="J2:J3"/>
  </mergeCells>
  <printOptions horizontalCentered="1" verticalCentered="1"/>
  <pageMargins left="0.7480314960629921" right="0.35433070866141736" top="0.5905511811023623" bottom="0.5905511811023623" header="0.5118110236220472" footer="0.4724409448818898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8.88671875" defaultRowHeight="19.5" customHeight="1"/>
  <cols>
    <col min="1" max="3" width="8.88671875" style="79" customWidth="1"/>
    <col min="4" max="4" width="11.77734375" style="79" bestFit="1" customWidth="1"/>
    <col min="5" max="6" width="8.88671875" style="79" customWidth="1"/>
    <col min="7" max="7" width="7.77734375" style="79" customWidth="1"/>
    <col min="8" max="8" width="11.77734375" style="79" customWidth="1"/>
    <col min="9" max="9" width="15.77734375" style="79" customWidth="1"/>
    <col min="10" max="10" width="15.77734375" style="80" customWidth="1"/>
    <col min="11" max="16384" width="8.88671875" style="79" customWidth="1"/>
  </cols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D46" sqref="D46"/>
    </sheetView>
  </sheetViews>
  <sheetFormatPr defaultColWidth="8.88671875" defaultRowHeight="13.5"/>
  <cols>
    <col min="1" max="1" width="36.10546875" style="11" customWidth="1"/>
    <col min="2" max="2" width="15.10546875" style="9" bestFit="1" customWidth="1"/>
    <col min="3" max="6" width="15.10546875" style="9" customWidth="1"/>
    <col min="7" max="7" width="8.6640625" style="10" customWidth="1"/>
    <col min="8" max="8" width="8.77734375" style="10" customWidth="1"/>
    <col min="9" max="16384" width="8.88671875" style="10" customWidth="1"/>
  </cols>
  <sheetData>
    <row r="1" spans="1:8" ht="14.25" thickBot="1">
      <c r="A1" s="12" t="s">
        <v>24</v>
      </c>
      <c r="B1" s="13" t="s">
        <v>25</v>
      </c>
      <c r="C1" s="13" t="s">
        <v>26</v>
      </c>
      <c r="D1" s="13" t="s">
        <v>27</v>
      </c>
      <c r="E1" s="13" t="s">
        <v>24</v>
      </c>
      <c r="F1" s="14" t="s">
        <v>28</v>
      </c>
      <c r="H1" s="15"/>
    </row>
    <row r="2" spans="1:6" ht="13.5">
      <c r="A2" s="21" t="s">
        <v>38</v>
      </c>
      <c r="B2" s="19">
        <f>총괄표!I29</f>
        <v>0</v>
      </c>
      <c r="C2" s="19">
        <f>총괄표!L29</f>
        <v>0</v>
      </c>
      <c r="D2" s="19">
        <f>총괄표!N29</f>
        <v>0</v>
      </c>
      <c r="E2" s="19"/>
      <c r="F2" s="19">
        <f>SUM(B2,C2,D2)</f>
        <v>0</v>
      </c>
    </row>
    <row r="3" spans="1:6" ht="13.5">
      <c r="A3" s="18" t="s">
        <v>39</v>
      </c>
      <c r="B3" s="20"/>
      <c r="C3" s="20"/>
      <c r="D3" s="20"/>
      <c r="E3" s="20"/>
      <c r="F3" s="19">
        <f>SUM(B3,C3,D3)</f>
        <v>0</v>
      </c>
    </row>
    <row r="4" spans="1:6" ht="13.5">
      <c r="A4" s="18" t="s">
        <v>29</v>
      </c>
      <c r="B4" s="20"/>
      <c r="C4" s="20"/>
      <c r="D4" s="20"/>
      <c r="E4" s="20"/>
      <c r="F4" s="20"/>
    </row>
    <row r="5" spans="1:6" ht="13.5">
      <c r="A5" s="18" t="s">
        <v>29</v>
      </c>
      <c r="B5" s="20"/>
      <c r="C5" s="20" t="s">
        <v>29</v>
      </c>
      <c r="D5" s="20"/>
      <c r="E5" s="20"/>
      <c r="F5" s="20"/>
    </row>
    <row r="6" spans="1:6" ht="13.5">
      <c r="A6" s="18" t="s">
        <v>29</v>
      </c>
      <c r="B6" s="20"/>
      <c r="C6" s="20"/>
      <c r="D6" s="20"/>
      <c r="E6" s="20"/>
      <c r="F6" s="20"/>
    </row>
    <row r="7" spans="1:6" ht="13.5">
      <c r="A7" s="18"/>
      <c r="B7" s="20"/>
      <c r="C7" s="20"/>
      <c r="D7" s="20"/>
      <c r="E7" s="20"/>
      <c r="F7" s="20"/>
    </row>
    <row r="8" spans="1:6" ht="13.5">
      <c r="A8" s="18"/>
      <c r="B8" s="20"/>
      <c r="C8" s="20"/>
      <c r="D8" s="20"/>
      <c r="E8" s="20"/>
      <c r="F8" s="20"/>
    </row>
    <row r="9" spans="1:6" ht="14.25" thickBot="1">
      <c r="A9" s="22"/>
      <c r="B9" s="23"/>
      <c r="C9" s="23"/>
      <c r="D9" s="23"/>
      <c r="E9" s="23"/>
      <c r="F9" s="23"/>
    </row>
    <row r="10" spans="1:6" ht="14.25" thickBot="1">
      <c r="A10" s="24"/>
      <c r="B10" s="25" t="s">
        <v>40</v>
      </c>
      <c r="C10" s="25" t="s">
        <v>41</v>
      </c>
      <c r="D10" s="25" t="s">
        <v>42</v>
      </c>
      <c r="E10" s="25" t="s">
        <v>43</v>
      </c>
      <c r="F10" s="26"/>
    </row>
    <row r="11" spans="1:6" ht="13.5">
      <c r="A11" s="21" t="s">
        <v>44</v>
      </c>
      <c r="B11" s="17">
        <v>100</v>
      </c>
      <c r="C11" s="17">
        <v>1</v>
      </c>
      <c r="D11" s="17">
        <f>$B$11/100</f>
        <v>1</v>
      </c>
      <c r="E11" s="17"/>
      <c r="F11" s="17"/>
    </row>
    <row r="12" spans="1:6" ht="13.5">
      <c r="A12" s="18" t="s">
        <v>45</v>
      </c>
      <c r="B12" s="16">
        <v>100</v>
      </c>
      <c r="C12" s="16">
        <v>1</v>
      </c>
      <c r="D12" s="17">
        <f>$B$12/100</f>
        <v>1</v>
      </c>
      <c r="E12" s="16">
        <v>2</v>
      </c>
      <c r="F12" s="16"/>
    </row>
    <row r="13" spans="1:6" ht="13.5">
      <c r="A13" s="18" t="s">
        <v>46</v>
      </c>
      <c r="B13" s="16">
        <v>100</v>
      </c>
      <c r="C13" s="16">
        <v>1</v>
      </c>
      <c r="D13" s="17">
        <f>$B$13/100</f>
        <v>1</v>
      </c>
      <c r="E13" s="16">
        <v>5</v>
      </c>
      <c r="F13" s="16"/>
    </row>
    <row r="14" spans="1:6" ht="13.5">
      <c r="A14" s="18"/>
      <c r="B14" s="16"/>
      <c r="C14" s="16"/>
      <c r="D14" s="16"/>
      <c r="E14" s="16"/>
      <c r="F14" s="16"/>
    </row>
    <row r="15" spans="1:6" ht="13.5">
      <c r="A15" s="18"/>
      <c r="B15" s="16"/>
      <c r="C15" s="16"/>
      <c r="D15" s="16"/>
      <c r="E15" s="16"/>
      <c r="F15" s="16"/>
    </row>
    <row r="16" spans="1:6" ht="13.5">
      <c r="A16" s="18"/>
      <c r="B16" s="16"/>
      <c r="C16" s="16"/>
      <c r="D16" s="16"/>
      <c r="E16" s="16"/>
      <c r="F16" s="16"/>
    </row>
    <row r="17" spans="1:6" ht="13.5">
      <c r="A17" s="18"/>
      <c r="B17" s="16"/>
      <c r="C17" s="16"/>
      <c r="D17" s="16"/>
      <c r="E17" s="16"/>
      <c r="F17" s="16"/>
    </row>
    <row r="18" spans="1:6" ht="13.5">
      <c r="A18" s="18" t="s">
        <v>29</v>
      </c>
      <c r="B18" s="16"/>
      <c r="C18" s="16"/>
      <c r="D18" s="16"/>
      <c r="E18" s="16"/>
      <c r="F18" s="16"/>
    </row>
    <row r="19" spans="1:6" ht="14.25" thickBot="1">
      <c r="A19" s="27" t="s">
        <v>29</v>
      </c>
      <c r="B19" s="28"/>
      <c r="C19" s="28"/>
      <c r="D19" s="28"/>
      <c r="E19" s="28"/>
      <c r="F19" s="28"/>
    </row>
    <row r="20" spans="1:6" ht="14.25" thickBot="1">
      <c r="A20" s="24" t="s">
        <v>47</v>
      </c>
      <c r="B20" s="25" t="s">
        <v>40</v>
      </c>
      <c r="C20" s="25"/>
      <c r="D20" s="25" t="s">
        <v>42</v>
      </c>
      <c r="E20" s="25"/>
      <c r="F20" s="26"/>
    </row>
    <row r="21" spans="1:6" ht="13.5">
      <c r="A21" s="21" t="s">
        <v>48</v>
      </c>
      <c r="B21" s="17">
        <f>B11</f>
        <v>100</v>
      </c>
      <c r="C21" s="17"/>
      <c r="D21" s="17">
        <f>$B$21/100</f>
        <v>1</v>
      </c>
      <c r="E21" s="17"/>
      <c r="F21" s="17"/>
    </row>
    <row r="22" spans="1:6" ht="13.5">
      <c r="A22" s="18" t="s">
        <v>49</v>
      </c>
      <c r="B22" s="16">
        <f>B11</f>
        <v>100</v>
      </c>
      <c r="C22" s="17"/>
      <c r="D22" s="17">
        <f>$B$22/100</f>
        <v>1</v>
      </c>
      <c r="E22" s="16"/>
      <c r="F22" s="16"/>
    </row>
    <row r="23" spans="1:6" ht="13.5">
      <c r="A23" s="18" t="s">
        <v>50</v>
      </c>
      <c r="B23" s="16">
        <f>B11</f>
        <v>100</v>
      </c>
      <c r="C23" s="17"/>
      <c r="D23" s="17">
        <f>$B$23/100</f>
        <v>1</v>
      </c>
      <c r="E23" s="16"/>
      <c r="F23" s="16"/>
    </row>
    <row r="24" spans="1:6" ht="13.5">
      <c r="A24" s="18" t="s">
        <v>51</v>
      </c>
      <c r="B24" s="16">
        <f>B11</f>
        <v>100</v>
      </c>
      <c r="C24" s="17"/>
      <c r="D24" s="17">
        <f>$B$24/100</f>
        <v>1</v>
      </c>
      <c r="E24" s="16"/>
      <c r="F24" s="16"/>
    </row>
    <row r="25" spans="1:6" ht="13.5">
      <c r="A25" s="18" t="s">
        <v>52</v>
      </c>
      <c r="B25" s="16">
        <f>B11</f>
        <v>100</v>
      </c>
      <c r="C25" s="17"/>
      <c r="D25" s="17">
        <f>$B$25/100</f>
        <v>1</v>
      </c>
      <c r="E25" s="16"/>
      <c r="F25" s="16"/>
    </row>
    <row r="26" spans="1:6" ht="13.5">
      <c r="A26" s="18"/>
      <c r="B26" s="16"/>
      <c r="C26" s="16"/>
      <c r="D26" s="16"/>
      <c r="E26" s="16"/>
      <c r="F26" s="16"/>
    </row>
    <row r="27" spans="1:6" ht="13.5">
      <c r="A27" s="18"/>
      <c r="B27" s="16"/>
      <c r="C27" s="16"/>
      <c r="D27" s="16"/>
      <c r="E27" s="16"/>
      <c r="F27" s="16"/>
    </row>
    <row r="28" spans="1:6" ht="13.5">
      <c r="A28" s="18"/>
      <c r="B28" s="16"/>
      <c r="C28" s="16"/>
      <c r="D28" s="16"/>
      <c r="E28" s="16"/>
      <c r="F28" s="16"/>
    </row>
    <row r="29" spans="1:6" ht="14.25" thickBot="1">
      <c r="A29" s="27"/>
      <c r="B29" s="28"/>
      <c r="C29" s="28"/>
      <c r="D29" s="28"/>
      <c r="E29" s="28"/>
      <c r="F29" s="28"/>
    </row>
    <row r="30" spans="1:6" ht="14.25" thickBot="1">
      <c r="A30" s="24" t="s">
        <v>16</v>
      </c>
      <c r="B30" s="25" t="s">
        <v>17</v>
      </c>
      <c r="C30" s="25" t="s">
        <v>18</v>
      </c>
      <c r="D30" s="25" t="s">
        <v>19</v>
      </c>
      <c r="E30" s="25"/>
      <c r="F30" s="26"/>
    </row>
    <row r="31" spans="1:6" ht="13.5">
      <c r="A31" s="21" t="s">
        <v>20</v>
      </c>
      <c r="B31" s="17">
        <v>20</v>
      </c>
      <c r="C31" s="17">
        <v>15</v>
      </c>
      <c r="D31" s="17">
        <v>20</v>
      </c>
      <c r="E31" s="17"/>
      <c r="F31" s="17"/>
    </row>
    <row r="32" spans="1:6" ht="13.5">
      <c r="A32" s="21" t="s">
        <v>15</v>
      </c>
      <c r="B32" s="16">
        <v>40</v>
      </c>
      <c r="C32" s="16">
        <v>40</v>
      </c>
      <c r="D32" s="16">
        <v>40</v>
      </c>
      <c r="E32" s="16"/>
      <c r="F32" s="16"/>
    </row>
    <row r="33" spans="1:6" ht="13.5">
      <c r="A33" s="18" t="s">
        <v>53</v>
      </c>
      <c r="B33" s="16">
        <v>2</v>
      </c>
      <c r="C33" s="16"/>
      <c r="D33" s="16"/>
      <c r="E33" s="16"/>
      <c r="F33" s="16"/>
    </row>
    <row r="34" spans="1:6" ht="13.5">
      <c r="A34" s="18" t="s">
        <v>54</v>
      </c>
      <c r="B34" s="16"/>
      <c r="C34" s="16"/>
      <c r="D34" s="16"/>
      <c r="E34" s="16"/>
      <c r="F34" s="16"/>
    </row>
    <row r="35" spans="1:6" ht="13.5">
      <c r="A35" s="18" t="s">
        <v>55</v>
      </c>
      <c r="B35" s="16">
        <v>2</v>
      </c>
      <c r="C35" s="16"/>
      <c r="D35" s="16"/>
      <c r="E35" s="16"/>
      <c r="F35" s="16"/>
    </row>
    <row r="36" spans="1:6" ht="13.5">
      <c r="A36" s="18" t="s">
        <v>56</v>
      </c>
      <c r="B36" s="16">
        <v>3</v>
      </c>
      <c r="C36" s="16"/>
      <c r="D36" s="16"/>
      <c r="E36" s="16"/>
      <c r="F36" s="16"/>
    </row>
    <row r="37" spans="1:6" ht="13.5">
      <c r="A37" s="18"/>
      <c r="B37" s="16"/>
      <c r="C37" s="16"/>
      <c r="D37" s="16"/>
      <c r="E37" s="16"/>
      <c r="F37" s="16"/>
    </row>
    <row r="38" spans="1:6" ht="13.5">
      <c r="A38" s="18"/>
      <c r="B38" s="16"/>
      <c r="C38" s="16"/>
      <c r="D38" s="16"/>
      <c r="E38" s="16"/>
      <c r="F38" s="16"/>
    </row>
    <row r="39" spans="1:6" ht="14.25" thickBot="1">
      <c r="A39" s="27"/>
      <c r="B39" s="28"/>
      <c r="C39" s="28"/>
      <c r="D39" s="28"/>
      <c r="E39" s="28"/>
      <c r="F39" s="28"/>
    </row>
    <row r="40" spans="1:6" ht="14.25" thickBot="1">
      <c r="A40" s="24" t="s">
        <v>57</v>
      </c>
      <c r="B40" s="25" t="s">
        <v>40</v>
      </c>
      <c r="C40" s="25" t="s">
        <v>58</v>
      </c>
      <c r="D40" s="25"/>
      <c r="E40" s="25"/>
      <c r="F40" s="26"/>
    </row>
    <row r="41" spans="1:3" ht="13.5">
      <c r="A41" s="11" t="s">
        <v>76</v>
      </c>
      <c r="B41" s="9">
        <v>100</v>
      </c>
      <c r="C41" s="9">
        <v>5</v>
      </c>
    </row>
    <row r="42" spans="1:3" ht="13.5">
      <c r="A42" s="11" t="s">
        <v>77</v>
      </c>
      <c r="B42" s="9">
        <v>100</v>
      </c>
      <c r="C42" s="9">
        <v>5</v>
      </c>
    </row>
    <row r="43" spans="1:3" ht="13.5">
      <c r="A43" s="11" t="s">
        <v>78</v>
      </c>
      <c r="B43" s="9">
        <v>100</v>
      </c>
      <c r="C43" s="9">
        <v>5</v>
      </c>
    </row>
    <row r="44" spans="1:3" ht="13.5">
      <c r="A44" s="11" t="s">
        <v>79</v>
      </c>
      <c r="B44" s="9">
        <v>100</v>
      </c>
      <c r="C44" s="9">
        <v>5</v>
      </c>
    </row>
    <row r="45" spans="1:3" ht="13.5">
      <c r="A45" s="11" t="s">
        <v>80</v>
      </c>
      <c r="B45" s="9">
        <v>100</v>
      </c>
      <c r="C45" s="9">
        <v>5</v>
      </c>
    </row>
    <row r="46" spans="1:3" ht="13.5">
      <c r="A46" s="11" t="s">
        <v>81</v>
      </c>
      <c r="B46" s="9">
        <v>100</v>
      </c>
      <c r="C46" s="9">
        <v>5</v>
      </c>
    </row>
  </sheetData>
  <sheetProtection/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이지테크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이지테크</dc:creator>
  <cp:keywords/>
  <dc:description/>
  <cp:lastModifiedBy>SEJONG</cp:lastModifiedBy>
  <cp:lastPrinted>2023-11-01T10:15:39Z</cp:lastPrinted>
  <dcterms:created xsi:type="dcterms:W3CDTF">2002-09-09T02:35:17Z</dcterms:created>
  <dcterms:modified xsi:type="dcterms:W3CDTF">2023-11-17T04:30:49Z</dcterms:modified>
  <cp:category/>
  <cp:version/>
  <cp:contentType/>
  <cp:contentStatus/>
</cp:coreProperties>
</file>