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JONG\Desktop\@@계약업무@@\0.@@ 계약업무@@\1.계약대장(2021~)\1-2.입찰\60.2023년도 청소소모품 연간 단가 계약(긴급)\2.입찰공고\"/>
    </mc:Choice>
  </mc:AlternateContent>
  <bookViews>
    <workbookView xWindow="480" yWindow="330" windowWidth="18315" windowHeight="11415" activeTab="1"/>
  </bookViews>
  <sheets>
    <sheet name="심사결과" sheetId="2" r:id="rId1"/>
    <sheet name="산출조사서" sheetId="4" r:id="rId2"/>
  </sheets>
  <definedNames>
    <definedName name="_xlnm.Print_Area" localSheetId="1">산출조사서!$A$1:$U$54</definedName>
    <definedName name="_xlnm.Print_Titles" localSheetId="1">산출조사서!$3:$4</definedName>
  </definedNames>
  <calcPr calcId="162913"/>
</workbook>
</file>

<file path=xl/calcChain.xml><?xml version="1.0" encoding="utf-8"?>
<calcChain xmlns="http://schemas.openxmlformats.org/spreadsheetml/2006/main">
  <c r="A2" i="4" l="1"/>
  <c r="M5" i="4" l="1"/>
  <c r="R5" i="4" l="1"/>
  <c r="X5" i="4" s="1"/>
  <c r="N5" i="4"/>
  <c r="M45" i="4"/>
  <c r="R45" i="4" s="1"/>
  <c r="X45" i="4" s="1"/>
  <c r="S45" i="4" l="1"/>
  <c r="S5" i="4"/>
  <c r="T5" i="4" s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M21" i="4" l="1"/>
  <c r="M42" i="4"/>
  <c r="R42" i="4" s="1"/>
  <c r="X42" i="4" s="1"/>
  <c r="M43" i="4"/>
  <c r="R43" i="4" s="1"/>
  <c r="X43" i="4" s="1"/>
  <c r="M8" i="4"/>
  <c r="S43" i="4" l="1"/>
  <c r="S42" i="4"/>
  <c r="R21" i="4"/>
  <c r="X21" i="4" s="1"/>
  <c r="N21" i="4"/>
  <c r="R8" i="4"/>
  <c r="X8" i="4" s="1"/>
  <c r="N8" i="4"/>
  <c r="M20" i="4"/>
  <c r="S8" i="4" l="1"/>
  <c r="T8" i="4" s="1"/>
  <c r="S21" i="4"/>
  <c r="R20" i="4"/>
  <c r="X20" i="4" s="1"/>
  <c r="N20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" i="4"/>
  <c r="S20" i="4" l="1"/>
  <c r="T20" i="4" s="1"/>
  <c r="W50" i="4"/>
  <c r="V50" i="4"/>
  <c r="M49" i="4"/>
  <c r="M48" i="4"/>
  <c r="M47" i="4"/>
  <c r="M46" i="4"/>
  <c r="N45" i="4"/>
  <c r="M44" i="4"/>
  <c r="N43" i="4"/>
  <c r="N42" i="4"/>
  <c r="T42" i="4" s="1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19" i="4"/>
  <c r="M18" i="4"/>
  <c r="M17" i="4"/>
  <c r="M16" i="4"/>
  <c r="M15" i="4"/>
  <c r="M14" i="4"/>
  <c r="M13" i="4"/>
  <c r="M12" i="4"/>
  <c r="M11" i="4"/>
  <c r="M10" i="4"/>
  <c r="M9" i="4"/>
  <c r="M7" i="4"/>
  <c r="M6" i="4"/>
  <c r="R10" i="4" l="1"/>
  <c r="X10" i="4" s="1"/>
  <c r="N10" i="4"/>
  <c r="R14" i="4"/>
  <c r="X14" i="4" s="1"/>
  <c r="N14" i="4"/>
  <c r="R18" i="4"/>
  <c r="X18" i="4" s="1"/>
  <c r="N18" i="4"/>
  <c r="R24" i="4"/>
  <c r="X24" i="4" s="1"/>
  <c r="N24" i="4"/>
  <c r="N28" i="4"/>
  <c r="R28" i="4"/>
  <c r="X28" i="4" s="1"/>
  <c r="N32" i="4"/>
  <c r="R32" i="4"/>
  <c r="X32" i="4" s="1"/>
  <c r="N36" i="4"/>
  <c r="R36" i="4"/>
  <c r="X36" i="4" s="1"/>
  <c r="N40" i="4"/>
  <c r="R40" i="4"/>
  <c r="X40" i="4" s="1"/>
  <c r="N44" i="4"/>
  <c r="R44" i="4"/>
  <c r="X44" i="4" s="1"/>
  <c r="N48" i="4"/>
  <c r="R48" i="4"/>
  <c r="X48" i="4" s="1"/>
  <c r="R6" i="4"/>
  <c r="X6" i="4" s="1"/>
  <c r="N6" i="4"/>
  <c r="R11" i="4"/>
  <c r="X11" i="4" s="1"/>
  <c r="N11" i="4"/>
  <c r="R15" i="4"/>
  <c r="X15" i="4" s="1"/>
  <c r="N15" i="4"/>
  <c r="R19" i="4"/>
  <c r="X19" i="4" s="1"/>
  <c r="N19" i="4"/>
  <c r="N25" i="4"/>
  <c r="R25" i="4"/>
  <c r="X25" i="4" s="1"/>
  <c r="N29" i="4"/>
  <c r="R29" i="4"/>
  <c r="X29" i="4" s="1"/>
  <c r="N33" i="4"/>
  <c r="R33" i="4"/>
  <c r="X33" i="4" s="1"/>
  <c r="N37" i="4"/>
  <c r="R37" i="4"/>
  <c r="X37" i="4" s="1"/>
  <c r="N41" i="4"/>
  <c r="R41" i="4"/>
  <c r="X41" i="4" s="1"/>
  <c r="N49" i="4"/>
  <c r="R49" i="4"/>
  <c r="X49" i="4" s="1"/>
  <c r="N46" i="4"/>
  <c r="R46" i="4"/>
  <c r="X46" i="4" s="1"/>
  <c r="R7" i="4"/>
  <c r="X7" i="4" s="1"/>
  <c r="N7" i="4"/>
  <c r="N12" i="4"/>
  <c r="R12" i="4"/>
  <c r="X12" i="4" s="1"/>
  <c r="R16" i="4"/>
  <c r="X16" i="4" s="1"/>
  <c r="N16" i="4"/>
  <c r="R22" i="4"/>
  <c r="X22" i="4" s="1"/>
  <c r="N22" i="4"/>
  <c r="N26" i="4"/>
  <c r="R26" i="4"/>
  <c r="X26" i="4" s="1"/>
  <c r="N30" i="4"/>
  <c r="R30" i="4"/>
  <c r="X30" i="4" s="1"/>
  <c r="N34" i="4"/>
  <c r="R34" i="4"/>
  <c r="X34" i="4" s="1"/>
  <c r="N38" i="4"/>
  <c r="R38" i="4"/>
  <c r="X38" i="4" s="1"/>
  <c r="R9" i="4"/>
  <c r="X9" i="4" s="1"/>
  <c r="N9" i="4"/>
  <c r="R13" i="4"/>
  <c r="X13" i="4" s="1"/>
  <c r="N13" i="4"/>
  <c r="R17" i="4"/>
  <c r="X17" i="4" s="1"/>
  <c r="N17" i="4"/>
  <c r="R23" i="4"/>
  <c r="X23" i="4" s="1"/>
  <c r="N23" i="4"/>
  <c r="N27" i="4"/>
  <c r="R27" i="4"/>
  <c r="X27" i="4" s="1"/>
  <c r="N31" i="4"/>
  <c r="R31" i="4"/>
  <c r="X31" i="4" s="1"/>
  <c r="N35" i="4"/>
  <c r="R35" i="4"/>
  <c r="X35" i="4" s="1"/>
  <c r="N39" i="4"/>
  <c r="R39" i="4"/>
  <c r="X39" i="4" s="1"/>
  <c r="N47" i="4"/>
  <c r="R47" i="4"/>
  <c r="X47" i="4" s="1"/>
  <c r="S47" i="4" l="1"/>
  <c r="S35" i="4"/>
  <c r="S27" i="4"/>
  <c r="T27" i="4" s="1"/>
  <c r="S34" i="4"/>
  <c r="T34" i="4" s="1"/>
  <c r="S26" i="4"/>
  <c r="T26" i="4" s="1"/>
  <c r="S49" i="4"/>
  <c r="T49" i="4" s="1"/>
  <c r="S37" i="4"/>
  <c r="T37" i="4" s="1"/>
  <c r="S29" i="4"/>
  <c r="T29" i="4" s="1"/>
  <c r="S48" i="4"/>
  <c r="S40" i="4"/>
  <c r="T40" i="4" s="1"/>
  <c r="S32" i="4"/>
  <c r="T32" i="4" s="1"/>
  <c r="S17" i="4"/>
  <c r="S16" i="4"/>
  <c r="S19" i="4"/>
  <c r="S24" i="4"/>
  <c r="S39" i="4"/>
  <c r="T39" i="4" s="1"/>
  <c r="S38" i="4"/>
  <c r="T38" i="4" s="1"/>
  <c r="S46" i="4"/>
  <c r="T46" i="4" s="1"/>
  <c r="S33" i="4"/>
  <c r="S25" i="4"/>
  <c r="T25" i="4" s="1"/>
  <c r="N50" i="4"/>
  <c r="S44" i="4"/>
  <c r="S36" i="4"/>
  <c r="S28" i="4"/>
  <c r="S9" i="4"/>
  <c r="S7" i="4"/>
  <c r="T7" i="4" s="1"/>
  <c r="S11" i="4"/>
  <c r="T11" i="4" s="1"/>
  <c r="S14" i="4"/>
  <c r="S31" i="4"/>
  <c r="T31" i="4" s="1"/>
  <c r="S30" i="4"/>
  <c r="T30" i="4" s="1"/>
  <c r="S12" i="4"/>
  <c r="T12" i="4" s="1"/>
  <c r="S41" i="4"/>
  <c r="S23" i="4"/>
  <c r="T23" i="4" s="1"/>
  <c r="S13" i="4"/>
  <c r="S22" i="4"/>
  <c r="S15" i="4"/>
  <c r="S6" i="4"/>
  <c r="T6" i="4" s="1"/>
  <c r="S18" i="4"/>
  <c r="S10" i="4"/>
  <c r="S50" i="4" l="1"/>
  <c r="N51" i="4"/>
  <c r="N52" i="4" s="1"/>
  <c r="G9" i="2" s="1"/>
  <c r="G10" i="2" s="1"/>
  <c r="T50" i="4" l="1"/>
  <c r="S51" i="4"/>
  <c r="T51" i="4" s="1"/>
  <c r="S52" i="4" l="1"/>
  <c r="T52" i="4" l="1"/>
  <c r="T53" i="4" s="1"/>
  <c r="I9" i="2"/>
  <c r="I10" i="2" l="1"/>
  <c r="J10" i="2" s="1"/>
  <c r="J11" i="2" s="1"/>
  <c r="J9" i="2"/>
</calcChain>
</file>

<file path=xl/sharedStrings.xml><?xml version="1.0" encoding="utf-8"?>
<sst xmlns="http://schemas.openxmlformats.org/spreadsheetml/2006/main" count="245" uniqueCount="176">
  <si>
    <t>품  명</t>
  </si>
  <si>
    <t>단위</t>
  </si>
  <si>
    <t>산출조사근거</t>
  </si>
  <si>
    <t>박스</t>
  </si>
  <si>
    <t>용도</t>
    <phoneticPr fontId="1" type="noConversion"/>
  </si>
  <si>
    <t>화장실비치</t>
    <phoneticPr fontId="1" type="noConversion"/>
  </si>
  <si>
    <t>쓰레기수거 반출</t>
    <phoneticPr fontId="1" type="noConversion"/>
  </si>
  <si>
    <t>페이퍼타올 수거반출</t>
    <phoneticPr fontId="1" type="noConversion"/>
  </si>
  <si>
    <t>세면대 비치</t>
    <phoneticPr fontId="1" type="noConversion"/>
  </si>
  <si>
    <t>화장실 청소표백</t>
    <phoneticPr fontId="1" type="noConversion"/>
  </si>
  <si>
    <t>걸래세탁</t>
    <phoneticPr fontId="1" type="noConversion"/>
  </si>
  <si>
    <t>실내바닥청소</t>
    <phoneticPr fontId="1" type="noConversion"/>
  </si>
  <si>
    <t>청소작업시 착용</t>
    <phoneticPr fontId="1" type="noConversion"/>
  </si>
  <si>
    <t>실내청소</t>
    <phoneticPr fontId="1" type="noConversion"/>
  </si>
  <si>
    <t>찌든때청소</t>
    <phoneticPr fontId="1" type="noConversion"/>
  </si>
  <si>
    <t>재활용품 반출(캔)</t>
    <phoneticPr fontId="1" type="noConversion"/>
  </si>
  <si>
    <t>폐기물수거반출</t>
    <phoneticPr fontId="1" type="noConversion"/>
  </si>
  <si>
    <t>유리청소</t>
    <phoneticPr fontId="1" type="noConversion"/>
  </si>
  <si>
    <t>변기청소</t>
    <phoneticPr fontId="1" type="noConversion"/>
  </si>
  <si>
    <t>자국제거</t>
    <phoneticPr fontId="1" type="noConversion"/>
  </si>
  <si>
    <t>바닥청소</t>
    <phoneticPr fontId="1" type="noConversion"/>
  </si>
  <si>
    <t>다용도 사용</t>
    <phoneticPr fontId="1" type="noConversion"/>
  </si>
  <si>
    <t>화장실청소</t>
    <phoneticPr fontId="1" type="noConversion"/>
  </si>
  <si>
    <t>찌든때 청소</t>
    <phoneticPr fontId="1" type="noConversion"/>
  </si>
  <si>
    <t>쓰레기 운반</t>
    <phoneticPr fontId="1" type="noConversion"/>
  </si>
  <si>
    <t>규 격</t>
    <phoneticPr fontId="1" type="noConversion"/>
  </si>
  <si>
    <t>예상수량</t>
    <phoneticPr fontId="1" type="noConversion"/>
  </si>
  <si>
    <t>NO.</t>
    <phoneticPr fontId="1" type="noConversion"/>
  </si>
  <si>
    <t>카펫트청소</t>
    <phoneticPr fontId="1" type="noConversion"/>
  </si>
  <si>
    <t>청소기용</t>
    <phoneticPr fontId="1" type="noConversion"/>
  </si>
  <si>
    <t>핸드타올</t>
    <phoneticPr fontId="1" type="noConversion"/>
  </si>
  <si>
    <t>점보롤</t>
    <phoneticPr fontId="1" type="noConversion"/>
  </si>
  <si>
    <t>물비누(손세정제)</t>
    <phoneticPr fontId="1" type="noConversion"/>
  </si>
  <si>
    <t>락스</t>
    <phoneticPr fontId="1" type="noConversion"/>
  </si>
  <si>
    <t xml:space="preserve">가루비누 </t>
    <phoneticPr fontId="1" type="noConversion"/>
  </si>
  <si>
    <t>마포걸레 탈수기(링가)</t>
    <phoneticPr fontId="1" type="noConversion"/>
  </si>
  <si>
    <t>유리 세정제</t>
    <phoneticPr fontId="1" type="noConversion"/>
  </si>
  <si>
    <t xml:space="preserve">리스킹판 </t>
    <phoneticPr fontId="1" type="noConversion"/>
  </si>
  <si>
    <t>철끈바게스(양동이)</t>
    <phoneticPr fontId="1" type="noConversion"/>
  </si>
  <si>
    <t>이지타올</t>
    <phoneticPr fontId="1" type="noConversion"/>
  </si>
  <si>
    <t>등짐형진공청소기</t>
    <phoneticPr fontId="1" type="noConversion"/>
  </si>
  <si>
    <t>헤드랜턴</t>
    <phoneticPr fontId="1" type="noConversion"/>
  </si>
  <si>
    <t>극세사 밀대 세트</t>
    <phoneticPr fontId="1" type="noConversion"/>
  </si>
  <si>
    <t>극세사 밀대포</t>
    <phoneticPr fontId="1" type="noConversion"/>
  </si>
  <si>
    <t>3M 장갑</t>
    <phoneticPr fontId="1" type="noConversion"/>
  </si>
  <si>
    <t>비닐 바인더 끈</t>
    <phoneticPr fontId="1" type="noConversion"/>
  </si>
  <si>
    <t>EA</t>
  </si>
  <si>
    <t>마포걸레 원사 청색 400g 신청주</t>
  </si>
  <si>
    <t>켤레</t>
  </si>
  <si>
    <t>리스킹걸래4자(세탁)</t>
    <phoneticPr fontId="1" type="noConversion"/>
  </si>
  <si>
    <t>리스킹걸레 4자(105cm) 적색 국산</t>
  </si>
  <si>
    <t>마대 150KG 100x140cm 노란색</t>
  </si>
  <si>
    <t>마대 80kg 67x97cm 주황색</t>
  </si>
  <si>
    <t>마포걸레 자루 알미늄 은색 150cm 걸레[포]별도</t>
  </si>
  <si>
    <t xml:space="preserve">빗자루 갈대비 길이80cm 손잡이40cm </t>
  </si>
  <si>
    <t>원형 변기솔</t>
  </si>
  <si>
    <t>스퀴즈고무리필</t>
    <phoneticPr fontId="1" type="noConversion"/>
  </si>
  <si>
    <t>스티커제거제 420ml 캉가루</t>
  </si>
  <si>
    <t>리스킹걸레 자루 철 4자 1200mm 철재</t>
  </si>
  <si>
    <t>물통 양동이 PVC 15~20L</t>
  </si>
  <si>
    <t>바퀴 물통/쓰레기통 운반구 받침대 75L/110L용</t>
  </si>
  <si>
    <t xml:space="preserve">전선릴 1.5SQx3C 100m </t>
  </si>
  <si>
    <t>헤드랜턴 XHP70 [배터리3개/5핀충전기 포함]</t>
  </si>
  <si>
    <t>세트</t>
  </si>
  <si>
    <t>바인더끈 대 500g 백색</t>
  </si>
  <si>
    <t>부가세 제외</t>
    <phoneticPr fontId="1" type="noConversion"/>
  </si>
  <si>
    <t>페트용기수거 반출</t>
    <phoneticPr fontId="1" type="noConversion"/>
  </si>
  <si>
    <t>마포걸래 탈수</t>
    <phoneticPr fontId="1" type="noConversion"/>
  </si>
  <si>
    <t>쓰레기운반</t>
    <phoneticPr fontId="1" type="noConversion"/>
  </si>
  <si>
    <t>실내청소용</t>
    <phoneticPr fontId="1" type="noConversion"/>
  </si>
  <si>
    <t>오염바닥청소</t>
    <phoneticPr fontId="1" type="noConversion"/>
  </si>
  <si>
    <t>재활용품 반출시</t>
    <phoneticPr fontId="1" type="noConversion"/>
  </si>
  <si>
    <t>물가정보(2023.01)</t>
    <phoneticPr fontId="1" type="noConversion"/>
  </si>
  <si>
    <t>물가자료(2023.01)</t>
    <phoneticPr fontId="1" type="noConversion"/>
  </si>
  <si>
    <t>下121</t>
    <phoneticPr fontId="1" type="noConversion"/>
  </si>
  <si>
    <t>900㎜×1,100㎜, 300장/박스</t>
  </si>
  <si>
    <t>760㎜×940㎜, 500장/박스</t>
  </si>
  <si>
    <t>630㎜×900㎜, 1,000장/박스</t>
  </si>
  <si>
    <t>18Kg, 유한락스 제품 동급 이상</t>
  </si>
  <si>
    <t>130g, 알뜨랑 제품 동급 이상</t>
  </si>
  <si>
    <t>세탁세제 파워넘버원 800g 무궁화 제품 동급 이상</t>
  </si>
  <si>
    <t>고무장갑 꽃밴 대 39cm 분홍색 태화 제품 동급 이상</t>
  </si>
  <si>
    <t>3M 제품 동급이상</t>
  </si>
  <si>
    <t>완전코팅</t>
  </si>
  <si>
    <t>외곽용 P자동개폐용 PVC 아이보리 30x80cm</t>
  </si>
  <si>
    <t>400×420×710mm, MR-D 제품 동급 이상</t>
  </si>
  <si>
    <t>스퀴즈 고무리필 45cm</t>
  </si>
  <si>
    <t>윈덱스, 600ml</t>
  </si>
  <si>
    <t xml:space="preserve"> 4자(105cm) [자루/걸레 미포함]</t>
  </si>
  <si>
    <t xml:space="preserve"> 75L용 바퀴부착</t>
  </si>
  <si>
    <t>40g</t>
  </si>
  <si>
    <t>손잡이형, 대</t>
  </si>
  <si>
    <t>극세사, 40×40, 캉가루표</t>
  </si>
  <si>
    <t>/멜빵형 C-501 씨에스텍</t>
  </si>
  <si>
    <t>멜빵형 C-501 파이프/엘보(손잡이) 세트 씨에스텍</t>
  </si>
  <si>
    <t>자루각솔 PVC 1200x210mm</t>
  </si>
  <si>
    <t xml:space="preserve">홈밀대세트 45cm 걸레+판+자루 </t>
  </si>
  <si>
    <t>45cm 리필</t>
  </si>
  <si>
    <t>슈퍼그립 200, 대</t>
  </si>
  <si>
    <t>슈퍼그립 200, 중</t>
  </si>
  <si>
    <t>프라임엑센트, 친환경제품,750ml, 토일러㈜</t>
    <phoneticPr fontId="1" type="noConversion"/>
  </si>
  <si>
    <t xml:space="preserve">핸드크리너 로션 써니큐 18.75L 고려케미칼 </t>
    <phoneticPr fontId="18" type="noConversion"/>
  </si>
  <si>
    <t>두루마리 45066 세이브 2겹 50m 유한킴벌리 동급 이상</t>
    <phoneticPr fontId="1" type="noConversion"/>
  </si>
  <si>
    <t xml:space="preserve"> 2겹 5000매 MP  쌔니큐 제품 동급 이상</t>
    <phoneticPr fontId="1" type="noConversion"/>
  </si>
  <si>
    <t xml:space="preserve"> 1겹 500m 16롤 MP 쌔니큐 제품 동급 이상</t>
    <phoneticPr fontId="1" type="noConversion"/>
  </si>
  <si>
    <t>산출금액 세부심사 내역서</t>
    <phoneticPr fontId="18" type="noConversion"/>
  </si>
  <si>
    <t>&lt; 산출내역 &gt;</t>
    <phoneticPr fontId="18" type="noConversion"/>
  </si>
  <si>
    <t>(단위:원)</t>
    <phoneticPr fontId="18" type="noConversion"/>
  </si>
  <si>
    <t>품 명</t>
    <phoneticPr fontId="1" type="noConversion"/>
  </si>
  <si>
    <t>규격</t>
    <phoneticPr fontId="18" type="noConversion"/>
  </si>
  <si>
    <t>수량</t>
    <phoneticPr fontId="18" type="noConversion"/>
  </si>
  <si>
    <t>단위</t>
    <phoneticPr fontId="18" type="noConversion"/>
  </si>
  <si>
    <t>심사요청 금액</t>
    <phoneticPr fontId="18" type="noConversion"/>
  </si>
  <si>
    <t>심사평가 금액</t>
    <phoneticPr fontId="18" type="noConversion"/>
  </si>
  <si>
    <t>증 감</t>
    <phoneticPr fontId="18" type="noConversion"/>
  </si>
  <si>
    <t>단 가</t>
    <phoneticPr fontId="18" type="noConversion"/>
  </si>
  <si>
    <t>금 액</t>
    <phoneticPr fontId="18" type="noConversion"/>
  </si>
  <si>
    <t>금 액</t>
  </si>
  <si>
    <t>별  첨</t>
    <phoneticPr fontId="18" type="noConversion"/>
  </si>
  <si>
    <t>합    계 (부가세 포함)</t>
    <phoneticPr fontId="18" type="noConversion"/>
  </si>
  <si>
    <t>※ 상기 심사평가 금액은 시중거래가격 등을 적용하여 산출함.</t>
    <phoneticPr fontId="18" type="noConversion"/>
  </si>
  <si>
    <t xml:space="preserve"> </t>
    <phoneticPr fontId="18" type="noConversion"/>
  </si>
  <si>
    <t>심사요청</t>
    <phoneticPr fontId="1" type="noConversion"/>
  </si>
  <si>
    <t>단가</t>
    <phoneticPr fontId="1" type="noConversion"/>
  </si>
  <si>
    <t>금액</t>
    <phoneticPr fontId="1" type="noConversion"/>
  </si>
  <si>
    <t>가격조사</t>
    <phoneticPr fontId="1" type="noConversion"/>
  </si>
  <si>
    <t>견적A</t>
    <phoneticPr fontId="1" type="noConversion"/>
  </si>
  <si>
    <t>견적B</t>
    <phoneticPr fontId="1" type="noConversion"/>
  </si>
  <si>
    <t>견적C</t>
    <phoneticPr fontId="1" type="noConversion"/>
  </si>
  <si>
    <t>소계</t>
    <phoneticPr fontId="1" type="noConversion"/>
  </si>
  <si>
    <t>부가세</t>
    <phoneticPr fontId="1" type="noConversion"/>
  </si>
  <si>
    <t>합계(부가세포함)</t>
    <phoneticPr fontId="1" type="noConversion"/>
  </si>
  <si>
    <t>적용단가</t>
    <phoneticPr fontId="1" type="noConversion"/>
  </si>
  <si>
    <t>증감</t>
    <phoneticPr fontId="1" type="noConversion"/>
  </si>
  <si>
    <t>비고</t>
    <phoneticPr fontId="1" type="noConversion"/>
  </si>
  <si>
    <t>견적D</t>
    <phoneticPr fontId="1" type="noConversion"/>
  </si>
  <si>
    <t>견적E</t>
    <phoneticPr fontId="1" type="noConversion"/>
  </si>
  <si>
    <t>견적F</t>
    <phoneticPr fontId="1" type="noConversion"/>
  </si>
  <si>
    <t>□ 건 명 : 2023년도 청소소모품 연간 단가계약</t>
    <phoneticPr fontId="18" type="noConversion"/>
  </si>
  <si>
    <t>청소용품</t>
    <phoneticPr fontId="1" type="noConversion"/>
  </si>
  <si>
    <t>화장지</t>
    <phoneticPr fontId="1" type="noConversion"/>
  </si>
  <si>
    <t>쓰레기봉투(특대)흑</t>
    <phoneticPr fontId="1" type="noConversion"/>
  </si>
  <si>
    <t>쓰레기봉투(대)흑</t>
    <phoneticPr fontId="1" type="noConversion"/>
  </si>
  <si>
    <t>쓰레기봉투(중)흑</t>
    <phoneticPr fontId="1" type="noConversion"/>
  </si>
  <si>
    <t>쓰레기봉투(중)청</t>
    <phoneticPr fontId="1" type="noConversion"/>
  </si>
  <si>
    <t>세면비누</t>
    <phoneticPr fontId="1" type="noConversion"/>
  </si>
  <si>
    <t>원사마포걸래</t>
    <phoneticPr fontId="1" type="noConversion"/>
  </si>
  <si>
    <t>고무장갑</t>
    <phoneticPr fontId="1" type="noConversion"/>
  </si>
  <si>
    <t>청수세미</t>
    <phoneticPr fontId="1" type="noConversion"/>
  </si>
  <si>
    <t>마대자루(150Kg)</t>
    <phoneticPr fontId="1" type="noConversion"/>
  </si>
  <si>
    <t>마대자루(80Kg)</t>
    <phoneticPr fontId="1" type="noConversion"/>
  </si>
  <si>
    <t>알루미늄마포대</t>
    <phoneticPr fontId="1" type="noConversion"/>
  </si>
  <si>
    <t>코팅장갑</t>
    <phoneticPr fontId="1" type="noConversion"/>
  </si>
  <si>
    <t>갈대비</t>
    <phoneticPr fontId="1" type="noConversion"/>
  </si>
  <si>
    <t>변기청소용솔</t>
    <phoneticPr fontId="1" type="noConversion"/>
  </si>
  <si>
    <t>자동쓰레받이</t>
    <phoneticPr fontId="1" type="noConversion"/>
  </si>
  <si>
    <t>스티커, 껌 제거제</t>
    <phoneticPr fontId="1" type="noConversion"/>
  </si>
  <si>
    <t>리스킹 자루</t>
    <phoneticPr fontId="1" type="noConversion"/>
  </si>
  <si>
    <t>화장실전용세제</t>
    <phoneticPr fontId="1" type="noConversion"/>
  </si>
  <si>
    <t xml:space="preserve">쓰레기통운반구 </t>
    <phoneticPr fontId="1" type="noConversion"/>
  </si>
  <si>
    <t>철수세미</t>
    <phoneticPr fontId="1" type="noConversion"/>
  </si>
  <si>
    <t>원형바가지</t>
    <phoneticPr fontId="1" type="noConversion"/>
  </si>
  <si>
    <t xml:space="preserve">운반구 바퀴 </t>
    <phoneticPr fontId="1" type="noConversion"/>
  </si>
  <si>
    <t>"</t>
    <phoneticPr fontId="1" type="noConversion"/>
  </si>
  <si>
    <t>전선(닐선)</t>
    <phoneticPr fontId="1" type="noConversion"/>
  </si>
  <si>
    <t>사각자루솔</t>
    <phoneticPr fontId="1" type="noConversion"/>
  </si>
  <si>
    <t>下125</t>
    <phoneticPr fontId="1" type="noConversion"/>
  </si>
  <si>
    <t>Ⅱ63</t>
    <phoneticPr fontId="1" type="noConversion"/>
  </si>
  <si>
    <t>Ⅱ63</t>
    <phoneticPr fontId="1" type="noConversion"/>
  </si>
  <si>
    <t>下121</t>
    <phoneticPr fontId="1" type="noConversion"/>
  </si>
  <si>
    <t>下122</t>
    <phoneticPr fontId="1" type="noConversion"/>
  </si>
  <si>
    <t>Ⅱ75</t>
    <phoneticPr fontId="1" type="noConversion"/>
  </si>
  <si>
    <t>下121</t>
    <phoneticPr fontId="1" type="noConversion"/>
  </si>
  <si>
    <t>下121</t>
    <phoneticPr fontId="1" type="noConversion"/>
  </si>
  <si>
    <t>(단위 : 원)</t>
  </si>
  <si>
    <t>산 출 기 초 조 사 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</si>
</sst>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);\(#,##0\)"/>
    <numFmt numFmtId="177" formatCode="#,##0_ "/>
    <numFmt numFmtId="178" formatCode="_-* #,##0.0_-;\-* #,##0.0_-;_-* &quot;-&quot;?_-;_-@_-"/>
  </numFmts>
  <fonts count="4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08서울한강체 M"/>
      <family val="1"/>
      <charset val="129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0"/>
      <color theme="1"/>
      <name val="08서울한강체 M"/>
      <family val="1"/>
      <charset val="129"/>
    </font>
    <font>
      <b/>
      <sz val="10"/>
      <color indexed="8"/>
      <name val="08서울한강체 M"/>
      <family val="1"/>
      <charset val="129"/>
    </font>
    <font>
      <sz val="8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name val="돋움체"/>
      <family val="3"/>
      <charset val="129"/>
    </font>
    <font>
      <u/>
      <sz val="11"/>
      <name val="돋움체"/>
      <family val="3"/>
      <charset val="129"/>
    </font>
    <font>
      <b/>
      <u/>
      <sz val="28"/>
      <color rgb="FF000000"/>
      <name val="맑은 고딕"/>
      <family val="3"/>
      <charset val="129"/>
      <scheme val="minor"/>
    </font>
    <font>
      <sz val="10"/>
      <color rgb="FF000000"/>
      <name val="돋움체"/>
      <family val="3"/>
      <charset val="129"/>
    </font>
    <font>
      <b/>
      <sz val="18"/>
      <color rgb="FF000000"/>
      <name val="08서울한강체 M"/>
      <family val="1"/>
      <charset val="129"/>
    </font>
    <font>
      <sz val="16"/>
      <color rgb="FF000000"/>
      <name val="08서울남산체 M"/>
      <family val="1"/>
      <charset val="129"/>
    </font>
    <font>
      <sz val="14"/>
      <name val="돋움체"/>
      <family val="3"/>
      <charset val="129"/>
    </font>
    <font>
      <sz val="12"/>
      <name val="맑은 고딕"/>
      <family val="3"/>
      <charset val="129"/>
      <scheme val="major"/>
    </font>
    <font>
      <b/>
      <sz val="14"/>
      <color rgb="FF000000"/>
      <name val="08서울한강체 M"/>
      <family val="1"/>
      <charset val="129"/>
    </font>
    <font>
      <sz val="14"/>
      <color rgb="FF000000"/>
      <name val="08서울한강체 M"/>
      <family val="1"/>
      <charset val="129"/>
    </font>
    <font>
      <sz val="14"/>
      <color rgb="FFFF0000"/>
      <name val="08서울한강체 M"/>
      <family val="1"/>
      <charset val="129"/>
    </font>
    <font>
      <b/>
      <sz val="14"/>
      <color rgb="FFFF0000"/>
      <name val="08서울한강체 M"/>
      <family val="1"/>
      <charset val="129"/>
    </font>
    <font>
      <sz val="10"/>
      <name val="Helv"/>
      <family val="2"/>
    </font>
    <font>
      <sz val="16"/>
      <name val="08서울남산체 M"/>
      <family val="1"/>
      <charset val="129"/>
    </font>
    <font>
      <sz val="12"/>
      <name val="돋움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34" fillId="0" borderId="0"/>
  </cellStyleXfs>
  <cellXfs count="17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9" fillId="0" borderId="0" xfId="4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9" fillId="0" borderId="0" xfId="3" applyFont="1" applyBorder="1" applyAlignment="1">
      <alignment horizontal="center" vertical="center" wrapText="1"/>
    </xf>
    <xf numFmtId="3" fontId="10" fillId="0" borderId="0" xfId="4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41" fontId="0" fillId="0" borderId="0" xfId="1" applyFont="1">
      <alignment vertical="center"/>
    </xf>
    <xf numFmtId="41" fontId="0" fillId="0" borderId="0" xfId="1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41" fontId="12" fillId="0" borderId="5" xfId="1" applyFont="1" applyBorder="1" applyAlignment="1">
      <alignment horizontal="right" vertical="center"/>
    </xf>
    <xf numFmtId="0" fontId="19" fillId="0" borderId="2" xfId="0" applyFont="1" applyBorder="1" applyAlignment="1">
      <alignment horizontal="left" vertical="center" wrapText="1"/>
    </xf>
    <xf numFmtId="41" fontId="4" fillId="0" borderId="2" xfId="1" applyFont="1" applyFill="1" applyBorder="1" applyAlignment="1">
      <alignment horizontal="center" vertical="center"/>
    </xf>
    <xf numFmtId="0" fontId="20" fillId="0" borderId="2" xfId="0" applyNumberFormat="1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2" fillId="0" borderId="0" xfId="7" applyFont="1">
      <alignment vertical="center"/>
    </xf>
    <xf numFmtId="0" fontId="23" fillId="0" borderId="0" xfId="7" applyFont="1">
      <alignment vertical="center"/>
    </xf>
    <xf numFmtId="0" fontId="25" fillId="0" borderId="0" xfId="7" applyFont="1" applyAlignment="1">
      <alignment horizontal="justify" vertical="center" wrapText="1"/>
    </xf>
    <xf numFmtId="0" fontId="28" fillId="0" borderId="0" xfId="7" applyFont="1">
      <alignment vertical="center"/>
    </xf>
    <xf numFmtId="0" fontId="29" fillId="0" borderId="0" xfId="7" applyFont="1" applyAlignment="1">
      <alignment horizontal="right"/>
    </xf>
    <xf numFmtId="0" fontId="30" fillId="2" borderId="13" xfId="7" applyFont="1" applyFill="1" applyBorder="1" applyAlignment="1">
      <alignment horizontal="center" vertical="center" wrapText="1"/>
    </xf>
    <xf numFmtId="3" fontId="31" fillId="0" borderId="19" xfId="7" applyNumberFormat="1" applyFont="1" applyFill="1" applyBorder="1" applyAlignment="1">
      <alignment horizontal="right" vertical="center" shrinkToFit="1"/>
    </xf>
    <xf numFmtId="3" fontId="31" fillId="0" borderId="19" xfId="7" applyNumberFormat="1" applyFont="1" applyFill="1" applyBorder="1" applyAlignment="1">
      <alignment vertical="center" shrinkToFit="1"/>
    </xf>
    <xf numFmtId="3" fontId="32" fillId="0" borderId="20" xfId="7" applyNumberFormat="1" applyFont="1" applyFill="1" applyBorder="1" applyAlignment="1">
      <alignment horizontal="right" vertical="center" shrinkToFit="1"/>
    </xf>
    <xf numFmtId="3" fontId="33" fillId="3" borderId="23" xfId="7" applyNumberFormat="1" applyFont="1" applyFill="1" applyBorder="1" applyAlignment="1">
      <alignment horizontal="right" vertical="center" shrinkToFit="1"/>
    </xf>
    <xf numFmtId="10" fontId="33" fillId="3" borderId="27" xfId="9" applyNumberFormat="1" applyFont="1" applyFill="1" applyBorder="1" applyAlignment="1">
      <alignment horizontal="right" vertical="center" shrinkToFit="1"/>
    </xf>
    <xf numFmtId="0" fontId="35" fillId="0" borderId="0" xfId="10" applyFont="1" applyFill="1" applyAlignment="1">
      <alignment horizontal="left" vertical="center"/>
    </xf>
    <xf numFmtId="0" fontId="36" fillId="0" borderId="0" xfId="7" applyFont="1">
      <alignment vertical="center"/>
    </xf>
    <xf numFmtId="41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8" fillId="0" borderId="2" xfId="0" applyFont="1" applyFill="1" applyBorder="1">
      <alignment vertical="center"/>
    </xf>
    <xf numFmtId="0" fontId="8" fillId="0" borderId="2" xfId="0" applyFont="1" applyBorder="1">
      <alignment vertical="center"/>
    </xf>
    <xf numFmtId="0" fontId="13" fillId="0" borderId="2" xfId="0" applyFont="1" applyBorder="1" applyAlignment="1">
      <alignment horizontal="right" vertical="center"/>
    </xf>
    <xf numFmtId="0" fontId="12" fillId="0" borderId="2" xfId="0" applyFont="1" applyFill="1" applyBorder="1" applyAlignment="1">
      <alignment vertical="center"/>
    </xf>
    <xf numFmtId="176" fontId="12" fillId="0" borderId="2" xfId="0" applyNumberFormat="1" applyFont="1" applyFill="1" applyBorder="1" applyAlignment="1">
      <alignment horizontal="right" vertical="center"/>
    </xf>
    <xf numFmtId="41" fontId="17" fillId="0" borderId="2" xfId="1" applyFont="1" applyFill="1" applyBorder="1" applyAlignment="1">
      <alignment horizontal="right" vertical="center"/>
    </xf>
    <xf numFmtId="41" fontId="17" fillId="0" borderId="2" xfId="1" applyFont="1" applyFill="1" applyBorder="1" applyAlignment="1">
      <alignment vertical="center"/>
    </xf>
    <xf numFmtId="41" fontId="0" fillId="0" borderId="2" xfId="1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Fill="1">
      <alignment vertical="center"/>
    </xf>
    <xf numFmtId="0" fontId="3" fillId="0" borderId="2" xfId="0" applyFont="1" applyBorder="1">
      <alignment vertical="center"/>
    </xf>
    <xf numFmtId="41" fontId="9" fillId="0" borderId="2" xfId="3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Border="1">
      <alignment vertical="center"/>
    </xf>
    <xf numFmtId="41" fontId="14" fillId="3" borderId="2" xfId="0" applyNumberFormat="1" applyFont="1" applyFill="1" applyBorder="1" applyAlignment="1">
      <alignment horizontal="right" vertical="center"/>
    </xf>
    <xf numFmtId="41" fontId="0" fillId="3" borderId="2" xfId="1" applyFont="1" applyFill="1" applyBorder="1">
      <alignment vertical="center"/>
    </xf>
    <xf numFmtId="0" fontId="13" fillId="3" borderId="2" xfId="0" applyFont="1" applyFill="1" applyBorder="1" applyAlignment="1">
      <alignment horizontal="right" vertical="center"/>
    </xf>
    <xf numFmtId="41" fontId="37" fillId="0" borderId="2" xfId="1" applyFont="1" applyFill="1" applyBorder="1" applyAlignment="1">
      <alignment horizontal="right" vertical="center"/>
    </xf>
    <xf numFmtId="41" fontId="4" fillId="0" borderId="2" xfId="1" applyFont="1" applyFill="1" applyBorder="1" applyAlignment="1">
      <alignment vertical="center"/>
    </xf>
    <xf numFmtId="41" fontId="38" fillId="0" borderId="2" xfId="3" applyFont="1" applyFill="1" applyBorder="1" applyAlignment="1">
      <alignment vertical="center"/>
    </xf>
    <xf numFmtId="41" fontId="38" fillId="0" borderId="2" xfId="1" applyFont="1" applyFill="1" applyBorder="1" applyAlignment="1">
      <alignment horizontal="right" vertical="center"/>
    </xf>
    <xf numFmtId="41" fontId="38" fillId="0" borderId="2" xfId="1" applyFont="1" applyFill="1" applyBorder="1" applyAlignment="1">
      <alignment horizontal="center" vertical="center"/>
    </xf>
    <xf numFmtId="41" fontId="38" fillId="0" borderId="2" xfId="1" applyFont="1" applyFill="1" applyBorder="1" applyAlignment="1">
      <alignment horizontal="center" vertical="center" wrapText="1"/>
    </xf>
    <xf numFmtId="41" fontId="38" fillId="0" borderId="2" xfId="1" applyFont="1" applyFill="1" applyBorder="1" applyAlignment="1">
      <alignment horizontal="right" vertical="center" wrapText="1"/>
    </xf>
    <xf numFmtId="41" fontId="38" fillId="0" borderId="2" xfId="1" applyFont="1" applyFill="1" applyBorder="1">
      <alignment vertical="center"/>
    </xf>
    <xf numFmtId="0" fontId="12" fillId="0" borderId="19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/>
    </xf>
    <xf numFmtId="41" fontId="4" fillId="0" borderId="19" xfId="1" applyFont="1" applyFill="1" applyBorder="1" applyAlignment="1">
      <alignment horizontal="center" vertical="center"/>
    </xf>
    <xf numFmtId="41" fontId="37" fillId="0" borderId="19" xfId="1" applyFont="1" applyFill="1" applyBorder="1" applyAlignment="1">
      <alignment horizontal="right" vertical="center"/>
    </xf>
    <xf numFmtId="41" fontId="4" fillId="0" borderId="19" xfId="1" applyFont="1" applyFill="1" applyBorder="1" applyAlignment="1">
      <alignment vertical="center"/>
    </xf>
    <xf numFmtId="41" fontId="38" fillId="0" borderId="19" xfId="3" applyFont="1" applyFill="1" applyBorder="1" applyAlignment="1">
      <alignment vertical="center"/>
    </xf>
    <xf numFmtId="177" fontId="38" fillId="0" borderId="19" xfId="1" applyNumberFormat="1" applyFont="1" applyFill="1" applyBorder="1" applyAlignment="1">
      <alignment horizontal="right" vertical="center"/>
    </xf>
    <xf numFmtId="41" fontId="38" fillId="0" borderId="19" xfId="1" applyFont="1" applyFill="1" applyBorder="1" applyAlignment="1">
      <alignment horizontal="center" vertical="center"/>
    </xf>
    <xf numFmtId="41" fontId="38" fillId="0" borderId="19" xfId="1" applyFont="1" applyFill="1" applyBorder="1" applyAlignment="1">
      <alignment horizontal="center" vertical="center" wrapText="1"/>
    </xf>
    <xf numFmtId="0" fontId="3" fillId="0" borderId="19" xfId="0" applyFont="1" applyBorder="1">
      <alignment vertical="center"/>
    </xf>
    <xf numFmtId="41" fontId="0" fillId="0" borderId="19" xfId="1" applyFont="1" applyBorder="1">
      <alignment vertical="center"/>
    </xf>
    <xf numFmtId="41" fontId="9" fillId="0" borderId="19" xfId="3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41" fontId="4" fillId="4" borderId="19" xfId="1" applyFont="1" applyFill="1" applyBorder="1" applyAlignment="1">
      <alignment horizontal="right" vertical="center"/>
    </xf>
    <xf numFmtId="41" fontId="4" fillId="4" borderId="2" xfId="1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center" vertical="center" shrinkToFit="1"/>
    </xf>
    <xf numFmtId="41" fontId="0" fillId="2" borderId="2" xfId="1" applyFont="1" applyFill="1" applyBorder="1">
      <alignment vertical="center"/>
    </xf>
    <xf numFmtId="41" fontId="0" fillId="2" borderId="13" xfId="1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41" fontId="39" fillId="0" borderId="17" xfId="1" applyFont="1" applyFill="1" applyBorder="1" applyAlignment="1">
      <alignment horizontal="center" vertical="center" wrapText="1"/>
    </xf>
    <xf numFmtId="41" fontId="39" fillId="0" borderId="6" xfId="1" applyFont="1" applyFill="1" applyBorder="1" applyAlignment="1">
      <alignment horizontal="center" vertical="center" wrapText="1"/>
    </xf>
    <xf numFmtId="41" fontId="38" fillId="0" borderId="6" xfId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13" fillId="0" borderId="6" xfId="0" applyFont="1" applyBorder="1" applyAlignment="1">
      <alignment horizontal="right" vertical="center"/>
    </xf>
    <xf numFmtId="0" fontId="12" fillId="4" borderId="29" xfId="0" applyFont="1" applyFill="1" applyBorder="1" applyAlignment="1">
      <alignment horizontal="center" vertical="center"/>
    </xf>
    <xf numFmtId="41" fontId="4" fillId="4" borderId="16" xfId="1" applyFont="1" applyFill="1" applyBorder="1" applyAlignment="1">
      <alignment horizontal="right" vertical="center"/>
    </xf>
    <xf numFmtId="41" fontId="4" fillId="4" borderId="5" xfId="1" applyFont="1" applyFill="1" applyBorder="1" applyAlignment="1">
      <alignment horizontal="right" vertical="center"/>
    </xf>
    <xf numFmtId="41" fontId="17" fillId="0" borderId="5" xfId="1" applyFont="1" applyFill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41" fontId="4" fillId="0" borderId="32" xfId="1" applyFont="1" applyFill="1" applyBorder="1" applyAlignment="1">
      <alignment horizontal="right" vertical="center"/>
    </xf>
    <xf numFmtId="41" fontId="4" fillId="0" borderId="20" xfId="1" applyFont="1" applyBorder="1" applyAlignment="1">
      <alignment horizontal="right" vertical="center"/>
    </xf>
    <xf numFmtId="41" fontId="4" fillId="0" borderId="3" xfId="1" applyFont="1" applyFill="1" applyBorder="1" applyAlignment="1">
      <alignment horizontal="right" vertical="center"/>
    </xf>
    <xf numFmtId="41" fontId="4" fillId="0" borderId="4" xfId="1" applyFont="1" applyBorder="1" applyAlignment="1">
      <alignment horizontal="right" vertical="center"/>
    </xf>
    <xf numFmtId="0" fontId="12" fillId="0" borderId="3" xfId="0" applyFont="1" applyFill="1" applyBorder="1" applyAlignment="1">
      <alignment vertical="center"/>
    </xf>
    <xf numFmtId="41" fontId="17" fillId="0" borderId="4" xfId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2" fillId="4" borderId="28" xfId="0" applyFont="1" applyFill="1" applyBorder="1" applyAlignment="1">
      <alignment horizontal="center" vertical="center"/>
    </xf>
    <xf numFmtId="41" fontId="4" fillId="4" borderId="17" xfId="1" applyFont="1" applyFill="1" applyBorder="1" applyAlignment="1">
      <alignment horizontal="right" vertical="center"/>
    </xf>
    <xf numFmtId="41" fontId="4" fillId="4" borderId="6" xfId="1" applyFont="1" applyFill="1" applyBorder="1" applyAlignment="1">
      <alignment horizontal="right" vertical="center"/>
    </xf>
    <xf numFmtId="41" fontId="17" fillId="0" borderId="6" xfId="1" applyFont="1" applyFill="1" applyBorder="1" applyAlignment="1">
      <alignment horizontal="right" vertical="center"/>
    </xf>
    <xf numFmtId="41" fontId="4" fillId="0" borderId="16" xfId="1" applyFont="1" applyBorder="1" applyAlignment="1">
      <alignment horizontal="right" vertical="center"/>
    </xf>
    <xf numFmtId="41" fontId="4" fillId="0" borderId="5" xfId="1" applyFont="1" applyBorder="1" applyAlignment="1">
      <alignment horizontal="right" vertical="center"/>
    </xf>
    <xf numFmtId="41" fontId="12" fillId="3" borderId="5" xfId="1" applyFont="1" applyFill="1" applyBorder="1" applyAlignment="1">
      <alignment horizontal="right" vertical="center"/>
    </xf>
    <xf numFmtId="10" fontId="12" fillId="3" borderId="5" xfId="6" applyNumberFormat="1" applyFont="1" applyFill="1" applyBorder="1" applyAlignment="1">
      <alignment horizontal="right" vertical="center"/>
    </xf>
    <xf numFmtId="41" fontId="17" fillId="0" borderId="3" xfId="1" applyFont="1" applyFill="1" applyBorder="1" applyAlignment="1">
      <alignment horizontal="right" vertical="center"/>
    </xf>
    <xf numFmtId="178" fontId="13" fillId="0" borderId="3" xfId="0" applyNumberFormat="1" applyFont="1" applyBorder="1" applyAlignment="1">
      <alignment horizontal="right" vertical="center"/>
    </xf>
    <xf numFmtId="41" fontId="4" fillId="0" borderId="32" xfId="1" applyFont="1" applyBorder="1" applyAlignment="1">
      <alignment horizontal="right" vertical="center"/>
    </xf>
    <xf numFmtId="41" fontId="4" fillId="0" borderId="3" xfId="1" applyFont="1" applyBorder="1" applyAlignment="1">
      <alignment horizontal="right" vertical="center"/>
    </xf>
    <xf numFmtId="0" fontId="31" fillId="3" borderId="19" xfId="7" applyFont="1" applyFill="1" applyBorder="1" applyAlignment="1">
      <alignment horizontal="center" vertical="center" shrinkToFit="1"/>
    </xf>
    <xf numFmtId="0" fontId="31" fillId="3" borderId="26" xfId="7" applyFont="1" applyFill="1" applyBorder="1" applyAlignment="1">
      <alignment horizontal="center" vertical="center" shrinkToFit="1"/>
    </xf>
    <xf numFmtId="3" fontId="30" fillId="3" borderId="19" xfId="7" applyNumberFormat="1" applyFont="1" applyFill="1" applyBorder="1" applyAlignment="1">
      <alignment vertical="center" shrinkToFit="1"/>
    </xf>
    <xf numFmtId="3" fontId="30" fillId="3" borderId="26" xfId="7" applyNumberFormat="1" applyFont="1" applyFill="1" applyBorder="1" applyAlignment="1">
      <alignment vertical="center" shrinkToFit="1"/>
    </xf>
    <xf numFmtId="0" fontId="30" fillId="3" borderId="19" xfId="7" applyFont="1" applyFill="1" applyBorder="1" applyAlignment="1">
      <alignment horizontal="center" vertical="center" shrinkToFit="1"/>
    </xf>
    <xf numFmtId="0" fontId="30" fillId="3" borderId="26" xfId="7" applyFont="1" applyFill="1" applyBorder="1" applyAlignment="1">
      <alignment horizontal="center" vertical="center" shrinkToFit="1"/>
    </xf>
    <xf numFmtId="0" fontId="30" fillId="0" borderId="15" xfId="7" applyFont="1" applyFill="1" applyBorder="1" applyAlignment="1">
      <alignment horizontal="center" vertical="center" wrapText="1" shrinkToFit="1"/>
    </xf>
    <xf numFmtId="0" fontId="30" fillId="0" borderId="16" xfId="7" applyFont="1" applyFill="1" applyBorder="1" applyAlignment="1">
      <alignment horizontal="center" vertical="center" shrinkToFit="1"/>
    </xf>
    <xf numFmtId="41" fontId="30" fillId="0" borderId="17" xfId="8" applyFont="1" applyFill="1" applyBorder="1" applyAlignment="1">
      <alignment horizontal="center" vertical="center" shrinkToFit="1"/>
    </xf>
    <xf numFmtId="41" fontId="30" fillId="0" borderId="18" xfId="8" applyFont="1" applyFill="1" applyBorder="1" applyAlignment="1">
      <alignment horizontal="center" vertical="center" shrinkToFit="1"/>
    </xf>
    <xf numFmtId="41" fontId="30" fillId="0" borderId="16" xfId="8" applyFont="1" applyFill="1" applyBorder="1" applyAlignment="1">
      <alignment horizontal="center" vertical="center" shrinkToFit="1"/>
    </xf>
    <xf numFmtId="0" fontId="30" fillId="3" borderId="21" xfId="7" applyFont="1" applyFill="1" applyBorder="1" applyAlignment="1">
      <alignment horizontal="center" vertical="center" shrinkToFit="1"/>
    </xf>
    <xf numFmtId="0" fontId="30" fillId="3" borderId="22" xfId="7" applyFont="1" applyFill="1" applyBorder="1" applyAlignment="1">
      <alignment horizontal="center" vertical="center" shrinkToFit="1"/>
    </xf>
    <xf numFmtId="0" fontId="30" fillId="3" borderId="24" xfId="7" applyFont="1" applyFill="1" applyBorder="1" applyAlignment="1">
      <alignment horizontal="center" vertical="center" shrinkToFit="1"/>
    </xf>
    <xf numFmtId="0" fontId="30" fillId="3" borderId="25" xfId="7" applyFont="1" applyFill="1" applyBorder="1" applyAlignment="1">
      <alignment horizontal="center" vertical="center" shrinkToFit="1"/>
    </xf>
    <xf numFmtId="0" fontId="24" fillId="0" borderId="0" xfId="7" applyFont="1" applyAlignment="1">
      <alignment horizontal="center" vertical="center" wrapText="1"/>
    </xf>
    <xf numFmtId="0" fontId="26" fillId="0" borderId="0" xfId="7" applyFont="1" applyAlignment="1">
      <alignment horizontal="left" vertical="center" wrapText="1"/>
    </xf>
    <xf numFmtId="0" fontId="27" fillId="0" borderId="1" xfId="7" applyFont="1" applyBorder="1" applyAlignment="1">
      <alignment horizontal="left" vertical="center"/>
    </xf>
    <xf numFmtId="0" fontId="30" fillId="2" borderId="7" xfId="7" applyFont="1" applyFill="1" applyBorder="1" applyAlignment="1">
      <alignment horizontal="center" vertical="center" wrapText="1"/>
    </xf>
    <xf numFmtId="0" fontId="30" fillId="2" borderId="8" xfId="7" applyFont="1" applyFill="1" applyBorder="1" applyAlignment="1">
      <alignment horizontal="center" vertical="center" wrapText="1"/>
    </xf>
    <xf numFmtId="0" fontId="30" fillId="2" borderId="11" xfId="7" applyFont="1" applyFill="1" applyBorder="1" applyAlignment="1">
      <alignment horizontal="center" vertical="center" wrapText="1"/>
    </xf>
    <xf numFmtId="0" fontId="30" fillId="2" borderId="12" xfId="7" applyFont="1" applyFill="1" applyBorder="1" applyAlignment="1">
      <alignment horizontal="center" vertical="center" wrapText="1"/>
    </xf>
    <xf numFmtId="0" fontId="30" fillId="2" borderId="9" xfId="7" applyFont="1" applyFill="1" applyBorder="1" applyAlignment="1">
      <alignment horizontal="center" vertical="center" wrapText="1"/>
    </xf>
    <xf numFmtId="0" fontId="30" fillId="2" borderId="13" xfId="7" applyFont="1" applyFill="1" applyBorder="1" applyAlignment="1">
      <alignment horizontal="center" vertical="center" wrapText="1"/>
    </xf>
    <xf numFmtId="0" fontId="30" fillId="2" borderId="10" xfId="7" applyFont="1" applyFill="1" applyBorder="1" applyAlignment="1">
      <alignment horizontal="center" vertical="center" wrapText="1"/>
    </xf>
    <xf numFmtId="0" fontId="30" fillId="2" borderId="14" xfId="7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41" fontId="17" fillId="3" borderId="4" xfId="1" applyFont="1" applyFill="1" applyBorder="1" applyAlignment="1">
      <alignment horizontal="center" vertical="center"/>
    </xf>
    <xf numFmtId="41" fontId="17" fillId="3" borderId="34" xfId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1" fontId="14" fillId="3" borderId="3" xfId="0" applyNumberFormat="1" applyFont="1" applyFill="1" applyBorder="1" applyAlignment="1">
      <alignment horizontal="center" vertical="center"/>
    </xf>
    <xf numFmtId="41" fontId="14" fillId="3" borderId="33" xfId="0" applyNumberFormat="1" applyFont="1" applyFill="1" applyBorder="1" applyAlignment="1">
      <alignment horizontal="center" vertical="center"/>
    </xf>
    <xf numFmtId="41" fontId="14" fillId="3" borderId="5" xfId="0" applyNumberFormat="1" applyFont="1" applyFill="1" applyBorder="1" applyAlignment="1">
      <alignment horizontal="center" vertical="center"/>
    </xf>
    <xf numFmtId="41" fontId="14" fillId="3" borderId="2" xfId="0" applyNumberFormat="1" applyFont="1" applyFill="1" applyBorder="1" applyAlignment="1">
      <alignment horizontal="center" vertical="center"/>
    </xf>
    <xf numFmtId="41" fontId="14" fillId="3" borderId="6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</cellXfs>
  <cellStyles count="11">
    <cellStyle name="백분율" xfId="6" builtinId="5"/>
    <cellStyle name="백분율 2 2 2" xfId="9"/>
    <cellStyle name="쉼표 [0]" xfId="1" builtinId="6"/>
    <cellStyle name="쉼표 [0] 2" xfId="3"/>
    <cellStyle name="쉼표 [0] 2 2 2 2 10" xfId="8"/>
    <cellStyle name="표준" xfId="0" builtinId="0"/>
    <cellStyle name="표준 12" xfId="4"/>
    <cellStyle name="표준 15" xfId="5"/>
    <cellStyle name="표준 2 5 2 2" xfId="7"/>
    <cellStyle name="표준 9" xfId="2"/>
    <cellStyle name="표준_서울시청 현판 제작 설치" xfId="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O9" sqref="O9"/>
    </sheetView>
  </sheetViews>
  <sheetFormatPr defaultRowHeight="16.5"/>
  <cols>
    <col min="1" max="1" width="22.125" style="2" customWidth="1"/>
    <col min="2" max="2" width="6.625" style="2" customWidth="1"/>
    <col min="3" max="5" width="7.625" style="2" customWidth="1"/>
    <col min="6" max="6" width="9.375" style="2" customWidth="1"/>
    <col min="7" max="7" width="17.625" style="2" customWidth="1"/>
    <col min="8" max="8" width="7.625" style="2" bestFit="1" customWidth="1"/>
    <col min="9" max="9" width="17" style="2" customWidth="1"/>
    <col min="10" max="10" width="17.25" style="2" customWidth="1"/>
    <col min="11" max="16384" width="9" style="2"/>
  </cols>
  <sheetData>
    <row r="1" spans="1:10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0">
      <c r="A2" s="25"/>
      <c r="B2" s="25"/>
      <c r="C2" s="25"/>
      <c r="D2" s="25"/>
      <c r="E2" s="25"/>
      <c r="F2" s="25"/>
      <c r="G2" s="25"/>
      <c r="H2" s="25"/>
      <c r="I2" s="26"/>
      <c r="J2" s="25"/>
    </row>
    <row r="3" spans="1:10" ht="41.25">
      <c r="A3" s="132" t="s">
        <v>105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25"/>
      <c r="B4" s="27"/>
      <c r="C4" s="25"/>
      <c r="D4" s="25"/>
      <c r="E4" s="25"/>
      <c r="F4" s="25"/>
      <c r="G4" s="25"/>
      <c r="H4" s="25"/>
      <c r="I4" s="25"/>
      <c r="J4" s="25"/>
    </row>
    <row r="5" spans="1:10" ht="22.5">
      <c r="A5" s="133" t="s">
        <v>138</v>
      </c>
      <c r="B5" s="133"/>
      <c r="C5" s="133"/>
      <c r="D5" s="133"/>
      <c r="E5" s="133"/>
      <c r="F5" s="133"/>
      <c r="G5" s="133"/>
      <c r="H5" s="133"/>
      <c r="I5" s="133"/>
      <c r="J5" s="133"/>
    </row>
    <row r="6" spans="1:10" ht="21" thickBot="1">
      <c r="A6" s="134" t="s">
        <v>106</v>
      </c>
      <c r="B6" s="134"/>
      <c r="C6" s="134"/>
      <c r="D6" s="28"/>
      <c r="E6" s="25"/>
      <c r="F6" s="25"/>
      <c r="G6" s="25"/>
      <c r="H6" s="25"/>
      <c r="I6" s="25"/>
      <c r="J6" s="29" t="s">
        <v>107</v>
      </c>
    </row>
    <row r="7" spans="1:10" ht="30.75" customHeight="1">
      <c r="A7" s="135" t="s">
        <v>108</v>
      </c>
      <c r="B7" s="136"/>
      <c r="C7" s="139" t="s">
        <v>109</v>
      </c>
      <c r="D7" s="139" t="s">
        <v>110</v>
      </c>
      <c r="E7" s="139" t="s">
        <v>111</v>
      </c>
      <c r="F7" s="139" t="s">
        <v>112</v>
      </c>
      <c r="G7" s="139"/>
      <c r="H7" s="139" t="s">
        <v>113</v>
      </c>
      <c r="I7" s="139"/>
      <c r="J7" s="141" t="s">
        <v>114</v>
      </c>
    </row>
    <row r="8" spans="1:10" ht="30.75" customHeight="1" thickBot="1">
      <c r="A8" s="137"/>
      <c r="B8" s="138"/>
      <c r="C8" s="140"/>
      <c r="D8" s="140"/>
      <c r="E8" s="140"/>
      <c r="F8" s="30" t="s">
        <v>115</v>
      </c>
      <c r="G8" s="30" t="s">
        <v>116</v>
      </c>
      <c r="H8" s="30" t="s">
        <v>115</v>
      </c>
      <c r="I8" s="30" t="s">
        <v>117</v>
      </c>
      <c r="J8" s="142"/>
    </row>
    <row r="9" spans="1:10" ht="58.5" customHeight="1" thickTop="1">
      <c r="A9" s="123" t="s">
        <v>139</v>
      </c>
      <c r="B9" s="124"/>
      <c r="C9" s="125" t="s">
        <v>118</v>
      </c>
      <c r="D9" s="126"/>
      <c r="E9" s="127"/>
      <c r="F9" s="31"/>
      <c r="G9" s="32">
        <f>산출조사서!N52</f>
        <v>74954440</v>
      </c>
      <c r="H9" s="31"/>
      <c r="I9" s="32">
        <f>산출조사서!S52</f>
        <v>70120490</v>
      </c>
      <c r="J9" s="33">
        <f>I9-G9</f>
        <v>-4833950</v>
      </c>
    </row>
    <row r="10" spans="1:10" ht="27" customHeight="1">
      <c r="A10" s="128" t="s">
        <v>119</v>
      </c>
      <c r="B10" s="129"/>
      <c r="C10" s="121"/>
      <c r="D10" s="121"/>
      <c r="E10" s="121"/>
      <c r="F10" s="117"/>
      <c r="G10" s="119">
        <f>SUM(G9)</f>
        <v>74954440</v>
      </c>
      <c r="H10" s="121"/>
      <c r="I10" s="119">
        <f>SUM(I9)</f>
        <v>70120490</v>
      </c>
      <c r="J10" s="34">
        <f>I10-G10</f>
        <v>-4833950</v>
      </c>
    </row>
    <row r="11" spans="1:10" ht="27" customHeight="1" thickBot="1">
      <c r="A11" s="130"/>
      <c r="B11" s="131"/>
      <c r="C11" s="122"/>
      <c r="D11" s="122"/>
      <c r="E11" s="122"/>
      <c r="F11" s="118"/>
      <c r="G11" s="120"/>
      <c r="H11" s="122"/>
      <c r="I11" s="120"/>
      <c r="J11" s="35">
        <f>J10/G10</f>
        <v>-6.4491843311750438E-2</v>
      </c>
    </row>
    <row r="12" spans="1:10">
      <c r="A12" s="25"/>
      <c r="B12" s="25"/>
      <c r="C12" s="25"/>
      <c r="D12" s="25"/>
      <c r="E12" s="25"/>
      <c r="F12" s="25"/>
      <c r="G12" s="25"/>
      <c r="H12" s="25"/>
      <c r="I12" s="25"/>
      <c r="J12" s="25"/>
    </row>
    <row r="13" spans="1:10" ht="20.25">
      <c r="A13" s="36" t="s">
        <v>120</v>
      </c>
      <c r="B13" s="36"/>
      <c r="C13" s="37"/>
      <c r="D13" s="37"/>
      <c r="E13" s="37"/>
      <c r="F13" s="37"/>
      <c r="G13" s="37"/>
      <c r="H13" s="25"/>
      <c r="I13" s="25"/>
      <c r="J13" s="25" t="s">
        <v>121</v>
      </c>
    </row>
  </sheetData>
  <mergeCells count="20">
    <mergeCell ref="A3:J3"/>
    <mergeCell ref="A5:J5"/>
    <mergeCell ref="A6:C6"/>
    <mergeCell ref="A7:B8"/>
    <mergeCell ref="C7:C8"/>
    <mergeCell ref="D7:D8"/>
    <mergeCell ref="E7:E8"/>
    <mergeCell ref="F7:G7"/>
    <mergeCell ref="H7:I7"/>
    <mergeCell ref="J7:J8"/>
    <mergeCell ref="F10:F11"/>
    <mergeCell ref="G10:G11"/>
    <mergeCell ref="H10:H11"/>
    <mergeCell ref="I10:I11"/>
    <mergeCell ref="A9:B9"/>
    <mergeCell ref="C9:E9"/>
    <mergeCell ref="A10:B11"/>
    <mergeCell ref="C10:C11"/>
    <mergeCell ref="D10:D11"/>
    <mergeCell ref="E10:E1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6"/>
  <sheetViews>
    <sheetView tabSelected="1" zoomScaleNormal="100" zoomScaleSheetLayoutView="85" workbookViewId="0">
      <selection activeCell="C16" sqref="C16"/>
    </sheetView>
  </sheetViews>
  <sheetFormatPr defaultColWidth="9" defaultRowHeight="16.5"/>
  <cols>
    <col min="1" max="1" width="3.875" style="2" customWidth="1"/>
    <col min="2" max="2" width="17.375" style="13" bestFit="1" customWidth="1"/>
    <col min="3" max="3" width="47.625" style="13" bestFit="1" customWidth="1"/>
    <col min="4" max="4" width="5.25" style="2" bestFit="1" customWidth="1"/>
    <col min="5" max="5" width="10.125" style="10" bestFit="1" customWidth="1"/>
    <col min="6" max="8" width="9" style="7" customWidth="1"/>
    <col min="9" max="9" width="7.5" style="10" bestFit="1" customWidth="1"/>
    <col min="10" max="10" width="7" style="10" bestFit="1" customWidth="1"/>
    <col min="11" max="11" width="7.5" style="7" bestFit="1" customWidth="1"/>
    <col min="12" max="12" width="6" style="7" customWidth="1"/>
    <col min="13" max="13" width="9" style="7" bestFit="1" customWidth="1"/>
    <col min="14" max="14" width="12.125" style="2" customWidth="1"/>
    <col min="15" max="15" width="8.125" style="2" bestFit="1" customWidth="1"/>
    <col min="16" max="16" width="9" style="2" bestFit="1" customWidth="1"/>
    <col min="17" max="17" width="8.5" style="2" bestFit="1" customWidth="1"/>
    <col min="18" max="18" width="9" style="2" bestFit="1" customWidth="1"/>
    <col min="19" max="19" width="13" style="2" bestFit="1" customWidth="1"/>
    <col min="20" max="20" width="10.375" style="2" bestFit="1" customWidth="1"/>
    <col min="21" max="21" width="19.25" style="2" hidden="1" customWidth="1"/>
    <col min="22" max="23" width="11.875" style="17" hidden="1" customWidth="1"/>
    <col min="24" max="24" width="14.25" style="2" customWidth="1"/>
    <col min="25" max="16384" width="9" style="2"/>
  </cols>
  <sheetData>
    <row r="1" spans="1:31" ht="46.5" customHeight="1">
      <c r="A1" s="143" t="s">
        <v>175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31" ht="20.25" customHeight="1" thickBot="1">
      <c r="A2" s="11" t="str">
        <f>심사결과!A5</f>
        <v>□ 건 명 : 2023년도 청소소모품 연간 단가계약</v>
      </c>
      <c r="B2" s="1"/>
      <c r="C2" s="1"/>
      <c r="D2" s="1"/>
      <c r="E2" s="9"/>
      <c r="F2" s="6"/>
      <c r="G2" s="6"/>
      <c r="H2" s="5"/>
      <c r="I2" s="9"/>
      <c r="J2" s="9"/>
      <c r="K2" s="5"/>
      <c r="L2" s="5"/>
      <c r="M2" s="5"/>
      <c r="N2" s="163"/>
      <c r="O2" s="163"/>
      <c r="P2" s="163"/>
      <c r="Q2" s="163"/>
      <c r="R2" s="163"/>
      <c r="S2" s="163"/>
      <c r="T2" s="163"/>
      <c r="U2" s="163"/>
      <c r="W2" s="18"/>
      <c r="X2" s="85" t="s">
        <v>174</v>
      </c>
      <c r="Y2" s="84"/>
      <c r="Z2" s="84"/>
      <c r="AA2" s="84"/>
      <c r="AB2" s="84"/>
      <c r="AC2" s="84"/>
      <c r="AD2" s="84"/>
      <c r="AE2" s="84"/>
    </row>
    <row r="3" spans="1:31" ht="20.100000000000001" customHeight="1">
      <c r="A3" s="164" t="s">
        <v>27</v>
      </c>
      <c r="B3" s="164" t="s">
        <v>0</v>
      </c>
      <c r="C3" s="164" t="s">
        <v>25</v>
      </c>
      <c r="D3" s="166" t="s">
        <v>1</v>
      </c>
      <c r="E3" s="168" t="s">
        <v>26</v>
      </c>
      <c r="F3" s="164" t="s">
        <v>2</v>
      </c>
      <c r="G3" s="164"/>
      <c r="H3" s="164"/>
      <c r="I3" s="164"/>
      <c r="J3" s="164"/>
      <c r="K3" s="164"/>
      <c r="L3" s="170"/>
      <c r="M3" s="172" t="s">
        <v>122</v>
      </c>
      <c r="N3" s="173"/>
      <c r="O3" s="174" t="s">
        <v>125</v>
      </c>
      <c r="P3" s="175"/>
      <c r="Q3" s="176"/>
      <c r="R3" s="177" t="s">
        <v>132</v>
      </c>
      <c r="S3" s="178"/>
      <c r="T3" s="144" t="s">
        <v>133</v>
      </c>
      <c r="U3" s="168" t="s">
        <v>4</v>
      </c>
      <c r="V3" s="82"/>
      <c r="W3" s="82"/>
      <c r="X3" s="146" t="s">
        <v>134</v>
      </c>
      <c r="Y3" s="3"/>
      <c r="Z3" s="3"/>
    </row>
    <row r="4" spans="1:31" ht="20.100000000000001" customHeight="1" thickBot="1">
      <c r="A4" s="165"/>
      <c r="B4" s="165"/>
      <c r="C4" s="165"/>
      <c r="D4" s="167"/>
      <c r="E4" s="169"/>
      <c r="F4" s="81" t="s">
        <v>126</v>
      </c>
      <c r="G4" s="81" t="s">
        <v>127</v>
      </c>
      <c r="H4" s="81" t="s">
        <v>128</v>
      </c>
      <c r="I4" s="165" t="s">
        <v>73</v>
      </c>
      <c r="J4" s="165"/>
      <c r="K4" s="165" t="s">
        <v>72</v>
      </c>
      <c r="L4" s="171"/>
      <c r="M4" s="96" t="s">
        <v>123</v>
      </c>
      <c r="N4" s="97" t="s">
        <v>124</v>
      </c>
      <c r="O4" s="91" t="s">
        <v>135</v>
      </c>
      <c r="P4" s="78" t="s">
        <v>136</v>
      </c>
      <c r="Q4" s="105" t="s">
        <v>137</v>
      </c>
      <c r="R4" s="96" t="s">
        <v>123</v>
      </c>
      <c r="S4" s="97" t="s">
        <v>124</v>
      </c>
      <c r="T4" s="145"/>
      <c r="U4" s="169"/>
      <c r="V4" s="83"/>
      <c r="W4" s="83"/>
      <c r="X4" s="147"/>
      <c r="Y4" s="3"/>
      <c r="Z4" s="3"/>
    </row>
    <row r="5" spans="1:31" ht="27.75" customHeight="1" thickTop="1">
      <c r="A5" s="65">
        <v>1</v>
      </c>
      <c r="B5" s="66" t="s">
        <v>140</v>
      </c>
      <c r="C5" s="67" t="s">
        <v>102</v>
      </c>
      <c r="D5" s="68" t="s">
        <v>46</v>
      </c>
      <c r="E5" s="69">
        <v>40000</v>
      </c>
      <c r="F5" s="70">
        <v>750</v>
      </c>
      <c r="G5" s="70">
        <v>850</v>
      </c>
      <c r="H5" s="71">
        <v>720</v>
      </c>
      <c r="I5" s="72">
        <v>980</v>
      </c>
      <c r="J5" s="73" t="s">
        <v>166</v>
      </c>
      <c r="K5" s="74">
        <v>720</v>
      </c>
      <c r="L5" s="86" t="s">
        <v>167</v>
      </c>
      <c r="M5" s="98">
        <f t="shared" ref="M5:M49" si="0">MIN(F5:K5)</f>
        <v>720</v>
      </c>
      <c r="N5" s="99">
        <f t="shared" ref="N5:N11" si="1">M5*E5</f>
        <v>28800000</v>
      </c>
      <c r="O5" s="92"/>
      <c r="P5" s="79">
        <v>950</v>
      </c>
      <c r="Q5" s="106">
        <v>650</v>
      </c>
      <c r="R5" s="115">
        <f t="shared" ref="R5:R49" si="2">MIN(M5,Q5,O5,P5)</f>
        <v>650</v>
      </c>
      <c r="S5" s="99">
        <f t="shared" ref="S5:S49" si="3">E5*R5</f>
        <v>26000000</v>
      </c>
      <c r="T5" s="109">
        <f>S5-N5</f>
        <v>-2800000</v>
      </c>
      <c r="U5" s="75" t="s">
        <v>5</v>
      </c>
      <c r="V5" s="76">
        <f>E5*F5</f>
        <v>30000000</v>
      </c>
      <c r="W5" s="76">
        <f>E5*H5</f>
        <v>28800000</v>
      </c>
      <c r="X5" s="77" t="str">
        <f>IF(R5=M5,"요청단가 적용",IF(R5=O5,"심사단가(견적D) 적용",IF(R5=P5,"심사단가(견적E) 적용","심사단가(견적F)적용")))</f>
        <v>심사단가(견적F)적용</v>
      </c>
      <c r="Y5" s="14"/>
      <c r="Z5" s="3"/>
    </row>
    <row r="6" spans="1:31" ht="27.75" customHeight="1">
      <c r="A6" s="19">
        <f>A5+1</f>
        <v>2</v>
      </c>
      <c r="B6" s="21" t="s">
        <v>30</v>
      </c>
      <c r="C6" s="21" t="s">
        <v>103</v>
      </c>
      <c r="D6" s="22" t="s">
        <v>3</v>
      </c>
      <c r="E6" s="57">
        <v>700</v>
      </c>
      <c r="F6" s="58">
        <v>35000</v>
      </c>
      <c r="G6" s="58">
        <v>35000</v>
      </c>
      <c r="H6" s="59">
        <v>32000</v>
      </c>
      <c r="I6" s="60"/>
      <c r="J6" s="61"/>
      <c r="K6" s="62">
        <v>60000</v>
      </c>
      <c r="L6" s="87" t="s">
        <v>168</v>
      </c>
      <c r="M6" s="100">
        <f t="shared" si="0"/>
        <v>32000</v>
      </c>
      <c r="N6" s="101">
        <f t="shared" si="1"/>
        <v>22400000</v>
      </c>
      <c r="O6" s="93"/>
      <c r="P6" s="80">
        <v>37000</v>
      </c>
      <c r="Q6" s="107">
        <v>31000</v>
      </c>
      <c r="R6" s="116">
        <f t="shared" si="2"/>
        <v>31000</v>
      </c>
      <c r="S6" s="101">
        <f t="shared" si="3"/>
        <v>21700000</v>
      </c>
      <c r="T6" s="110">
        <f>S6-N6</f>
        <v>-700000</v>
      </c>
      <c r="U6" s="50" t="s">
        <v>5</v>
      </c>
      <c r="V6" s="38">
        <f>E6*F6</f>
        <v>24500000</v>
      </c>
      <c r="W6" s="38">
        <f>E6*H6</f>
        <v>22400000</v>
      </c>
      <c r="X6" s="51" t="str">
        <f t="shared" ref="X6:X49" si="4">IF(R6=M6,"요청단가 적용",IF(R6=O6,"심사단가(견적D) 적용",IF(R6=P6,"심사단가(견적E) 적용","심사단가(견적F)적용")))</f>
        <v>심사단가(견적F)적용</v>
      </c>
      <c r="Y6" s="14"/>
      <c r="Z6" s="3"/>
    </row>
    <row r="7" spans="1:31" ht="27.75" customHeight="1">
      <c r="A7" s="19">
        <f t="shared" ref="A7:A49" si="5">A6+1</f>
        <v>3</v>
      </c>
      <c r="B7" s="21" t="s">
        <v>31</v>
      </c>
      <c r="C7" s="21" t="s">
        <v>104</v>
      </c>
      <c r="D7" s="22" t="s">
        <v>3</v>
      </c>
      <c r="E7" s="57">
        <v>150</v>
      </c>
      <c r="F7" s="58">
        <v>45000</v>
      </c>
      <c r="G7" s="58">
        <v>46000</v>
      </c>
      <c r="H7" s="59">
        <v>43000</v>
      </c>
      <c r="I7" s="60"/>
      <c r="J7" s="61"/>
      <c r="K7" s="62"/>
      <c r="L7" s="87"/>
      <c r="M7" s="100">
        <f t="shared" si="0"/>
        <v>43000</v>
      </c>
      <c r="N7" s="101">
        <f t="shared" si="1"/>
        <v>6450000</v>
      </c>
      <c r="O7" s="93"/>
      <c r="P7" s="80">
        <v>45000</v>
      </c>
      <c r="Q7" s="107">
        <v>42000</v>
      </c>
      <c r="R7" s="116">
        <f t="shared" si="2"/>
        <v>42000</v>
      </c>
      <c r="S7" s="101">
        <f t="shared" si="3"/>
        <v>6300000</v>
      </c>
      <c r="T7" s="110">
        <f>S7-N7</f>
        <v>-150000</v>
      </c>
      <c r="U7" s="50" t="s">
        <v>5</v>
      </c>
      <c r="V7" s="38">
        <f>E7*F7</f>
        <v>6750000</v>
      </c>
      <c r="W7" s="38">
        <f>E7*H7</f>
        <v>6450000</v>
      </c>
      <c r="X7" s="51" t="str">
        <f t="shared" si="4"/>
        <v>심사단가(견적F)적용</v>
      </c>
      <c r="Y7" s="14"/>
      <c r="Z7" s="3"/>
    </row>
    <row r="8" spans="1:31" ht="27.75" customHeight="1">
      <c r="A8" s="19">
        <f t="shared" si="5"/>
        <v>4</v>
      </c>
      <c r="B8" s="21" t="s">
        <v>141</v>
      </c>
      <c r="C8" s="21" t="s">
        <v>75</v>
      </c>
      <c r="D8" s="22" t="s">
        <v>3</v>
      </c>
      <c r="E8" s="57">
        <v>20</v>
      </c>
      <c r="F8" s="58">
        <v>35000</v>
      </c>
      <c r="G8" s="58">
        <v>36000</v>
      </c>
      <c r="H8" s="59">
        <v>32000</v>
      </c>
      <c r="I8" s="60"/>
      <c r="J8" s="61"/>
      <c r="K8" s="62"/>
      <c r="L8" s="87"/>
      <c r="M8" s="100">
        <f t="shared" si="0"/>
        <v>32000</v>
      </c>
      <c r="N8" s="101">
        <f t="shared" si="1"/>
        <v>640000</v>
      </c>
      <c r="O8" s="93">
        <v>26500</v>
      </c>
      <c r="P8" s="80">
        <v>33000</v>
      </c>
      <c r="Q8" s="107">
        <v>31500</v>
      </c>
      <c r="R8" s="116">
        <f t="shared" si="2"/>
        <v>26500</v>
      </c>
      <c r="S8" s="101">
        <f t="shared" si="3"/>
        <v>530000</v>
      </c>
      <c r="T8" s="110">
        <f>S8-N8</f>
        <v>-110000</v>
      </c>
      <c r="U8" s="52" t="s">
        <v>66</v>
      </c>
      <c r="V8" s="38" t="e">
        <f>E8*#REF!</f>
        <v>#REF!</v>
      </c>
      <c r="W8" s="38" t="e">
        <f>E8*#REF!</f>
        <v>#REF!</v>
      </c>
      <c r="X8" s="51" t="str">
        <f t="shared" si="4"/>
        <v>심사단가(견적D) 적용</v>
      </c>
      <c r="Y8" s="14"/>
      <c r="Z8" s="3"/>
    </row>
    <row r="9" spans="1:31" ht="27.75" customHeight="1">
      <c r="A9" s="19">
        <f t="shared" si="5"/>
        <v>5</v>
      </c>
      <c r="B9" s="21" t="s">
        <v>142</v>
      </c>
      <c r="C9" s="21" t="s">
        <v>76</v>
      </c>
      <c r="D9" s="22" t="s">
        <v>3</v>
      </c>
      <c r="E9" s="57">
        <v>30</v>
      </c>
      <c r="F9" s="58">
        <v>26000</v>
      </c>
      <c r="G9" s="58">
        <v>26000</v>
      </c>
      <c r="H9" s="59">
        <v>31000</v>
      </c>
      <c r="I9" s="60">
        <v>38500</v>
      </c>
      <c r="J9" s="61" t="s">
        <v>169</v>
      </c>
      <c r="K9" s="62"/>
      <c r="L9" s="87"/>
      <c r="M9" s="100">
        <f t="shared" si="0"/>
        <v>26000</v>
      </c>
      <c r="N9" s="101">
        <f t="shared" si="1"/>
        <v>780000</v>
      </c>
      <c r="O9" s="93">
        <v>27000</v>
      </c>
      <c r="P9" s="80">
        <v>33000</v>
      </c>
      <c r="Q9" s="107">
        <v>31000</v>
      </c>
      <c r="R9" s="116">
        <f t="shared" si="2"/>
        <v>26000</v>
      </c>
      <c r="S9" s="101">
        <f t="shared" si="3"/>
        <v>780000</v>
      </c>
      <c r="T9" s="110"/>
      <c r="U9" s="53" t="s">
        <v>6</v>
      </c>
      <c r="V9" s="38">
        <f t="shared" ref="V9:V21" si="6">E9*F8</f>
        <v>1050000</v>
      </c>
      <c r="W9" s="38">
        <f t="shared" ref="W9:W21" si="7">E9*H8</f>
        <v>960000</v>
      </c>
      <c r="X9" s="51" t="str">
        <f t="shared" si="4"/>
        <v>요청단가 적용</v>
      </c>
      <c r="Y9" s="14"/>
      <c r="Z9" s="3"/>
    </row>
    <row r="10" spans="1:31" ht="27.75" customHeight="1">
      <c r="A10" s="19">
        <f t="shared" si="5"/>
        <v>6</v>
      </c>
      <c r="B10" s="21" t="s">
        <v>143</v>
      </c>
      <c r="C10" s="21" t="s">
        <v>77</v>
      </c>
      <c r="D10" s="22" t="s">
        <v>3</v>
      </c>
      <c r="E10" s="57">
        <v>10</v>
      </c>
      <c r="F10" s="58">
        <v>25000</v>
      </c>
      <c r="G10" s="58">
        <v>26000</v>
      </c>
      <c r="H10" s="59">
        <v>34000</v>
      </c>
      <c r="I10" s="60">
        <v>42360</v>
      </c>
      <c r="J10" s="61" t="s">
        <v>74</v>
      </c>
      <c r="K10" s="62"/>
      <c r="L10" s="87"/>
      <c r="M10" s="100">
        <f t="shared" si="0"/>
        <v>25000</v>
      </c>
      <c r="N10" s="101">
        <f t="shared" si="1"/>
        <v>250000</v>
      </c>
      <c r="O10" s="93">
        <v>29500</v>
      </c>
      <c r="P10" s="80">
        <v>37500</v>
      </c>
      <c r="Q10" s="107">
        <v>33000</v>
      </c>
      <c r="R10" s="116">
        <f t="shared" si="2"/>
        <v>25000</v>
      </c>
      <c r="S10" s="101">
        <f t="shared" si="3"/>
        <v>250000</v>
      </c>
      <c r="T10" s="110"/>
      <c r="U10" s="53" t="s">
        <v>6</v>
      </c>
      <c r="V10" s="38">
        <f t="shared" si="6"/>
        <v>260000</v>
      </c>
      <c r="W10" s="38">
        <f t="shared" si="7"/>
        <v>310000</v>
      </c>
      <c r="X10" s="51" t="str">
        <f t="shared" si="4"/>
        <v>요청단가 적용</v>
      </c>
      <c r="Y10" s="14"/>
      <c r="Z10" s="3"/>
    </row>
    <row r="11" spans="1:31" ht="27.75" customHeight="1">
      <c r="A11" s="19">
        <f t="shared" si="5"/>
        <v>7</v>
      </c>
      <c r="B11" s="21" t="s">
        <v>144</v>
      </c>
      <c r="C11" s="21" t="s">
        <v>77</v>
      </c>
      <c r="D11" s="22" t="s">
        <v>3</v>
      </c>
      <c r="E11" s="57">
        <v>10</v>
      </c>
      <c r="F11" s="58">
        <v>50000</v>
      </c>
      <c r="G11" s="58">
        <v>50000</v>
      </c>
      <c r="H11" s="59">
        <v>34000</v>
      </c>
      <c r="I11" s="60"/>
      <c r="J11" s="61"/>
      <c r="K11" s="62"/>
      <c r="L11" s="87"/>
      <c r="M11" s="100">
        <f t="shared" si="0"/>
        <v>34000</v>
      </c>
      <c r="N11" s="101">
        <f t="shared" si="1"/>
        <v>340000</v>
      </c>
      <c r="O11" s="93">
        <v>29500</v>
      </c>
      <c r="P11" s="80">
        <v>75000</v>
      </c>
      <c r="Q11" s="107">
        <v>33000</v>
      </c>
      <c r="R11" s="116">
        <f t="shared" si="2"/>
        <v>29500</v>
      </c>
      <c r="S11" s="101">
        <f t="shared" si="3"/>
        <v>295000</v>
      </c>
      <c r="T11" s="110">
        <f>S11-N11</f>
        <v>-45000</v>
      </c>
      <c r="U11" s="53" t="s">
        <v>7</v>
      </c>
      <c r="V11" s="38">
        <f t="shared" si="6"/>
        <v>250000</v>
      </c>
      <c r="W11" s="38">
        <f t="shared" si="7"/>
        <v>340000</v>
      </c>
      <c r="X11" s="51" t="str">
        <f t="shared" si="4"/>
        <v>심사단가(견적D) 적용</v>
      </c>
      <c r="Y11" s="14"/>
      <c r="Z11" s="3"/>
    </row>
    <row r="12" spans="1:31" ht="27.75" customHeight="1">
      <c r="A12" s="19">
        <f t="shared" si="5"/>
        <v>8</v>
      </c>
      <c r="B12" s="21" t="s">
        <v>32</v>
      </c>
      <c r="C12" s="23" t="s">
        <v>101</v>
      </c>
      <c r="D12" s="22" t="s">
        <v>46</v>
      </c>
      <c r="E12" s="57">
        <v>60</v>
      </c>
      <c r="F12" s="58">
        <v>25000</v>
      </c>
      <c r="G12" s="58">
        <v>25600</v>
      </c>
      <c r="H12" s="59">
        <v>24300</v>
      </c>
      <c r="I12" s="60">
        <v>36000</v>
      </c>
      <c r="J12" s="61" t="s">
        <v>170</v>
      </c>
      <c r="K12" s="62"/>
      <c r="L12" s="87"/>
      <c r="M12" s="100">
        <f t="shared" si="0"/>
        <v>24300</v>
      </c>
      <c r="N12" s="101">
        <f t="shared" ref="N12:N49" si="8">M12*E12</f>
        <v>1458000</v>
      </c>
      <c r="O12" s="93"/>
      <c r="P12" s="80">
        <v>22200</v>
      </c>
      <c r="Q12" s="107">
        <v>24300</v>
      </c>
      <c r="R12" s="116">
        <f t="shared" si="2"/>
        <v>22200</v>
      </c>
      <c r="S12" s="101">
        <f t="shared" si="3"/>
        <v>1332000</v>
      </c>
      <c r="T12" s="110">
        <f>S12-N12</f>
        <v>-126000</v>
      </c>
      <c r="U12" s="53" t="s">
        <v>8</v>
      </c>
      <c r="V12" s="38">
        <f t="shared" si="6"/>
        <v>3000000</v>
      </c>
      <c r="W12" s="38">
        <f t="shared" si="7"/>
        <v>2040000</v>
      </c>
      <c r="X12" s="51" t="str">
        <f t="shared" si="4"/>
        <v>심사단가(견적E) 적용</v>
      </c>
      <c r="Y12" s="14"/>
      <c r="Z12" s="3"/>
    </row>
    <row r="13" spans="1:31" ht="27.75" customHeight="1">
      <c r="A13" s="19">
        <f t="shared" si="5"/>
        <v>9</v>
      </c>
      <c r="B13" s="21" t="s">
        <v>33</v>
      </c>
      <c r="C13" s="24" t="s">
        <v>78</v>
      </c>
      <c r="D13" s="22" t="s">
        <v>46</v>
      </c>
      <c r="E13" s="57">
        <v>80</v>
      </c>
      <c r="F13" s="58">
        <v>15000</v>
      </c>
      <c r="G13" s="58">
        <v>15000</v>
      </c>
      <c r="H13" s="59">
        <v>14500</v>
      </c>
      <c r="I13" s="60"/>
      <c r="J13" s="61"/>
      <c r="K13" s="62"/>
      <c r="L13" s="87"/>
      <c r="M13" s="100">
        <f t="shared" si="0"/>
        <v>14500</v>
      </c>
      <c r="N13" s="101">
        <f t="shared" ref="N13:N24" si="9">M13*E13</f>
        <v>1160000</v>
      </c>
      <c r="O13" s="93">
        <v>15000</v>
      </c>
      <c r="P13" s="80">
        <v>17800</v>
      </c>
      <c r="Q13" s="107">
        <v>14500</v>
      </c>
      <c r="R13" s="116">
        <f t="shared" si="2"/>
        <v>14500</v>
      </c>
      <c r="S13" s="101">
        <f t="shared" si="3"/>
        <v>1160000</v>
      </c>
      <c r="T13" s="110"/>
      <c r="U13" s="53" t="s">
        <v>9</v>
      </c>
      <c r="V13" s="38">
        <f t="shared" si="6"/>
        <v>2000000</v>
      </c>
      <c r="W13" s="38">
        <f t="shared" si="7"/>
        <v>1944000</v>
      </c>
      <c r="X13" s="51" t="str">
        <f t="shared" si="4"/>
        <v>요청단가 적용</v>
      </c>
      <c r="Y13" s="14"/>
      <c r="Z13" s="3"/>
    </row>
    <row r="14" spans="1:31" ht="27.75" customHeight="1">
      <c r="A14" s="19">
        <f t="shared" si="5"/>
        <v>10</v>
      </c>
      <c r="B14" s="21" t="s">
        <v>145</v>
      </c>
      <c r="C14" s="21" t="s">
        <v>79</v>
      </c>
      <c r="D14" s="22" t="s">
        <v>46</v>
      </c>
      <c r="E14" s="57">
        <v>300</v>
      </c>
      <c r="F14" s="58">
        <v>500</v>
      </c>
      <c r="G14" s="58">
        <v>600</v>
      </c>
      <c r="H14" s="59">
        <v>660</v>
      </c>
      <c r="I14" s="60"/>
      <c r="J14" s="61"/>
      <c r="K14" s="62"/>
      <c r="L14" s="87"/>
      <c r="M14" s="100">
        <f t="shared" si="0"/>
        <v>500</v>
      </c>
      <c r="N14" s="101">
        <f t="shared" si="9"/>
        <v>150000</v>
      </c>
      <c r="O14" s="93">
        <v>750</v>
      </c>
      <c r="P14" s="80">
        <v>680</v>
      </c>
      <c r="Q14" s="107">
        <v>650</v>
      </c>
      <c r="R14" s="116">
        <f t="shared" si="2"/>
        <v>500</v>
      </c>
      <c r="S14" s="101">
        <f t="shared" si="3"/>
        <v>150000</v>
      </c>
      <c r="T14" s="110"/>
      <c r="U14" s="53" t="s">
        <v>8</v>
      </c>
      <c r="V14" s="38">
        <f t="shared" si="6"/>
        <v>4500000</v>
      </c>
      <c r="W14" s="38">
        <f t="shared" si="7"/>
        <v>4350000</v>
      </c>
      <c r="X14" s="51" t="str">
        <f t="shared" si="4"/>
        <v>요청단가 적용</v>
      </c>
      <c r="Y14" s="14"/>
      <c r="Z14" s="3"/>
    </row>
    <row r="15" spans="1:31" ht="27.75" customHeight="1">
      <c r="A15" s="19">
        <f t="shared" si="5"/>
        <v>11</v>
      </c>
      <c r="B15" s="21" t="s">
        <v>34</v>
      </c>
      <c r="C15" s="21" t="s">
        <v>80</v>
      </c>
      <c r="D15" s="22" t="s">
        <v>46</v>
      </c>
      <c r="E15" s="57">
        <v>100</v>
      </c>
      <c r="F15" s="58">
        <v>1200</v>
      </c>
      <c r="G15" s="58">
        <v>1250</v>
      </c>
      <c r="H15" s="59">
        <v>1100</v>
      </c>
      <c r="I15" s="60"/>
      <c r="J15" s="61"/>
      <c r="K15" s="62"/>
      <c r="L15" s="87"/>
      <c r="M15" s="100">
        <f t="shared" si="0"/>
        <v>1100</v>
      </c>
      <c r="N15" s="101">
        <f t="shared" si="9"/>
        <v>110000</v>
      </c>
      <c r="O15" s="93">
        <v>1200</v>
      </c>
      <c r="P15" s="80">
        <v>1350</v>
      </c>
      <c r="Q15" s="107">
        <v>1200</v>
      </c>
      <c r="R15" s="116">
        <f t="shared" si="2"/>
        <v>1100</v>
      </c>
      <c r="S15" s="101">
        <f t="shared" si="3"/>
        <v>110000</v>
      </c>
      <c r="T15" s="110"/>
      <c r="U15" s="53" t="s">
        <v>10</v>
      </c>
      <c r="V15" s="38">
        <f t="shared" si="6"/>
        <v>50000</v>
      </c>
      <c r="W15" s="38">
        <f t="shared" si="7"/>
        <v>66000</v>
      </c>
      <c r="X15" s="51" t="str">
        <f t="shared" si="4"/>
        <v>요청단가 적용</v>
      </c>
      <c r="Y15" s="14"/>
      <c r="Z15" s="3"/>
    </row>
    <row r="16" spans="1:31" ht="27.75" customHeight="1">
      <c r="A16" s="19">
        <f t="shared" si="5"/>
        <v>12</v>
      </c>
      <c r="B16" s="21" t="s">
        <v>146</v>
      </c>
      <c r="C16" s="21" t="s">
        <v>47</v>
      </c>
      <c r="D16" s="22" t="s">
        <v>46</v>
      </c>
      <c r="E16" s="57">
        <v>100</v>
      </c>
      <c r="F16" s="58">
        <v>2000</v>
      </c>
      <c r="G16" s="58">
        <v>2300</v>
      </c>
      <c r="H16" s="59">
        <v>2100</v>
      </c>
      <c r="I16" s="60"/>
      <c r="J16" s="61"/>
      <c r="K16" s="62">
        <v>3200</v>
      </c>
      <c r="L16" s="87" t="s">
        <v>168</v>
      </c>
      <c r="M16" s="100">
        <f t="shared" si="0"/>
        <v>2000</v>
      </c>
      <c r="N16" s="101">
        <f t="shared" si="9"/>
        <v>200000</v>
      </c>
      <c r="O16" s="93"/>
      <c r="P16" s="80">
        <v>2100</v>
      </c>
      <c r="Q16" s="107">
        <v>2400</v>
      </c>
      <c r="R16" s="116">
        <f t="shared" si="2"/>
        <v>2000</v>
      </c>
      <c r="S16" s="101">
        <f t="shared" si="3"/>
        <v>200000</v>
      </c>
      <c r="T16" s="110"/>
      <c r="U16" s="53" t="s">
        <v>11</v>
      </c>
      <c r="V16" s="38">
        <f t="shared" si="6"/>
        <v>120000</v>
      </c>
      <c r="W16" s="38">
        <f t="shared" si="7"/>
        <v>110000</v>
      </c>
      <c r="X16" s="51" t="str">
        <f t="shared" si="4"/>
        <v>요청단가 적용</v>
      </c>
      <c r="Y16" s="14"/>
      <c r="Z16" s="3"/>
    </row>
    <row r="17" spans="1:26" ht="27.75" customHeight="1">
      <c r="A17" s="19">
        <f t="shared" si="5"/>
        <v>13</v>
      </c>
      <c r="B17" s="21" t="s">
        <v>147</v>
      </c>
      <c r="C17" s="21" t="s">
        <v>81</v>
      </c>
      <c r="D17" s="22" t="s">
        <v>48</v>
      </c>
      <c r="E17" s="57">
        <v>100</v>
      </c>
      <c r="F17" s="58">
        <v>2000</v>
      </c>
      <c r="G17" s="58">
        <v>2300</v>
      </c>
      <c r="H17" s="59">
        <v>1950</v>
      </c>
      <c r="I17" s="60">
        <v>2200</v>
      </c>
      <c r="J17" s="61" t="s">
        <v>74</v>
      </c>
      <c r="K17" s="62">
        <v>1800</v>
      </c>
      <c r="L17" s="87" t="s">
        <v>171</v>
      </c>
      <c r="M17" s="100">
        <f t="shared" si="0"/>
        <v>1800</v>
      </c>
      <c r="N17" s="101">
        <f t="shared" si="9"/>
        <v>180000</v>
      </c>
      <c r="O17" s="93">
        <v>2100</v>
      </c>
      <c r="P17" s="80">
        <v>2100</v>
      </c>
      <c r="Q17" s="107">
        <v>1800</v>
      </c>
      <c r="R17" s="116">
        <f t="shared" si="2"/>
        <v>1800</v>
      </c>
      <c r="S17" s="101">
        <f t="shared" si="3"/>
        <v>180000</v>
      </c>
      <c r="T17" s="110"/>
      <c r="U17" s="53" t="s">
        <v>12</v>
      </c>
      <c r="V17" s="38">
        <f t="shared" si="6"/>
        <v>200000</v>
      </c>
      <c r="W17" s="38">
        <f t="shared" si="7"/>
        <v>210000</v>
      </c>
      <c r="X17" s="51" t="str">
        <f t="shared" si="4"/>
        <v>요청단가 적용</v>
      </c>
      <c r="Y17" s="14"/>
      <c r="Z17" s="3"/>
    </row>
    <row r="18" spans="1:26" ht="27.75" customHeight="1">
      <c r="A18" s="19">
        <f t="shared" si="5"/>
        <v>14</v>
      </c>
      <c r="B18" s="21" t="s">
        <v>49</v>
      </c>
      <c r="C18" s="21" t="s">
        <v>50</v>
      </c>
      <c r="D18" s="22" t="s">
        <v>46</v>
      </c>
      <c r="E18" s="57">
        <v>50</v>
      </c>
      <c r="F18" s="58">
        <v>3000</v>
      </c>
      <c r="G18" s="58">
        <v>3100</v>
      </c>
      <c r="H18" s="59">
        <v>4600</v>
      </c>
      <c r="I18" s="60"/>
      <c r="J18" s="61"/>
      <c r="K18" s="62"/>
      <c r="L18" s="87"/>
      <c r="M18" s="100">
        <f t="shared" si="0"/>
        <v>3000</v>
      </c>
      <c r="N18" s="101">
        <f t="shared" si="9"/>
        <v>150000</v>
      </c>
      <c r="O18" s="93">
        <v>10000</v>
      </c>
      <c r="P18" s="80">
        <v>6600</v>
      </c>
      <c r="Q18" s="107">
        <v>4500</v>
      </c>
      <c r="R18" s="116">
        <f t="shared" si="2"/>
        <v>3000</v>
      </c>
      <c r="S18" s="101">
        <f t="shared" si="3"/>
        <v>150000</v>
      </c>
      <c r="T18" s="110"/>
      <c r="U18" s="53" t="s">
        <v>13</v>
      </c>
      <c r="V18" s="38">
        <f t="shared" si="6"/>
        <v>100000</v>
      </c>
      <c r="W18" s="38">
        <f t="shared" si="7"/>
        <v>97500</v>
      </c>
      <c r="X18" s="51" t="str">
        <f t="shared" si="4"/>
        <v>요청단가 적용</v>
      </c>
      <c r="Y18" s="14"/>
      <c r="Z18" s="3"/>
    </row>
    <row r="19" spans="1:26" ht="27.75" customHeight="1">
      <c r="A19" s="19">
        <f t="shared" si="5"/>
        <v>15</v>
      </c>
      <c r="B19" s="21" t="s">
        <v>148</v>
      </c>
      <c r="C19" s="21" t="s">
        <v>82</v>
      </c>
      <c r="D19" s="22" t="s">
        <v>46</v>
      </c>
      <c r="E19" s="57">
        <v>200</v>
      </c>
      <c r="F19" s="58">
        <v>1000</v>
      </c>
      <c r="G19" s="58">
        <v>1100</v>
      </c>
      <c r="H19" s="59">
        <v>960</v>
      </c>
      <c r="I19" s="60"/>
      <c r="J19" s="61"/>
      <c r="K19" s="62">
        <v>550</v>
      </c>
      <c r="L19" s="87" t="s">
        <v>167</v>
      </c>
      <c r="M19" s="100">
        <f t="shared" si="0"/>
        <v>550</v>
      </c>
      <c r="N19" s="101">
        <f t="shared" si="9"/>
        <v>110000</v>
      </c>
      <c r="O19" s="93">
        <v>1100</v>
      </c>
      <c r="P19" s="80">
        <v>1140</v>
      </c>
      <c r="Q19" s="107">
        <v>950</v>
      </c>
      <c r="R19" s="116">
        <f t="shared" si="2"/>
        <v>550</v>
      </c>
      <c r="S19" s="101">
        <f t="shared" si="3"/>
        <v>110000</v>
      </c>
      <c r="T19" s="110"/>
      <c r="U19" s="53" t="s">
        <v>14</v>
      </c>
      <c r="V19" s="38">
        <f t="shared" si="6"/>
        <v>600000</v>
      </c>
      <c r="W19" s="38">
        <f t="shared" si="7"/>
        <v>920000</v>
      </c>
      <c r="X19" s="51" t="str">
        <f t="shared" si="4"/>
        <v>요청단가 적용</v>
      </c>
      <c r="Y19" s="14"/>
      <c r="Z19" s="3"/>
    </row>
    <row r="20" spans="1:26" ht="27.75" customHeight="1">
      <c r="A20" s="19">
        <f t="shared" si="5"/>
        <v>16</v>
      </c>
      <c r="B20" s="21" t="s">
        <v>149</v>
      </c>
      <c r="C20" s="21" t="s">
        <v>51</v>
      </c>
      <c r="D20" s="22" t="s">
        <v>46</v>
      </c>
      <c r="E20" s="57">
        <v>300</v>
      </c>
      <c r="F20" s="58">
        <v>670</v>
      </c>
      <c r="G20" s="58">
        <v>600</v>
      </c>
      <c r="H20" s="59">
        <v>680</v>
      </c>
      <c r="I20" s="60"/>
      <c r="J20" s="61"/>
      <c r="K20" s="62"/>
      <c r="L20" s="87"/>
      <c r="M20" s="100">
        <f t="shared" si="0"/>
        <v>600</v>
      </c>
      <c r="N20" s="101">
        <f t="shared" si="9"/>
        <v>180000</v>
      </c>
      <c r="O20" s="93">
        <v>450</v>
      </c>
      <c r="P20" s="80">
        <v>1020</v>
      </c>
      <c r="Q20" s="107">
        <v>600</v>
      </c>
      <c r="R20" s="116">
        <f t="shared" si="2"/>
        <v>450</v>
      </c>
      <c r="S20" s="101">
        <f t="shared" si="3"/>
        <v>135000</v>
      </c>
      <c r="T20" s="110">
        <f>S20-N20</f>
        <v>-45000</v>
      </c>
      <c r="U20" s="53" t="s">
        <v>15</v>
      </c>
      <c r="V20" s="38">
        <f t="shared" si="6"/>
        <v>300000</v>
      </c>
      <c r="W20" s="38">
        <f t="shared" si="7"/>
        <v>288000</v>
      </c>
      <c r="X20" s="51" t="str">
        <f t="shared" si="4"/>
        <v>심사단가(견적D) 적용</v>
      </c>
      <c r="Y20" s="14"/>
      <c r="Z20" s="3"/>
    </row>
    <row r="21" spans="1:26" ht="27.75" customHeight="1">
      <c r="A21" s="19">
        <f t="shared" si="5"/>
        <v>17</v>
      </c>
      <c r="B21" s="21" t="s">
        <v>150</v>
      </c>
      <c r="C21" s="21" t="s">
        <v>52</v>
      </c>
      <c r="D21" s="22" t="s">
        <v>46</v>
      </c>
      <c r="E21" s="57">
        <v>300</v>
      </c>
      <c r="F21" s="58">
        <v>200</v>
      </c>
      <c r="G21" s="58">
        <v>200</v>
      </c>
      <c r="H21" s="59">
        <v>280</v>
      </c>
      <c r="I21" s="60"/>
      <c r="J21" s="61"/>
      <c r="K21" s="63"/>
      <c r="L21" s="87"/>
      <c r="M21" s="100">
        <f t="shared" si="0"/>
        <v>200</v>
      </c>
      <c r="N21" s="101">
        <f t="shared" si="9"/>
        <v>60000</v>
      </c>
      <c r="O21" s="93">
        <v>250</v>
      </c>
      <c r="P21" s="80">
        <v>300</v>
      </c>
      <c r="Q21" s="107">
        <v>350</v>
      </c>
      <c r="R21" s="116">
        <f t="shared" si="2"/>
        <v>200</v>
      </c>
      <c r="S21" s="101">
        <f t="shared" si="3"/>
        <v>60000</v>
      </c>
      <c r="T21" s="110"/>
      <c r="U21" s="53" t="s">
        <v>16</v>
      </c>
      <c r="V21" s="38">
        <f t="shared" si="6"/>
        <v>201000</v>
      </c>
      <c r="W21" s="38">
        <f t="shared" si="7"/>
        <v>204000</v>
      </c>
      <c r="X21" s="51" t="str">
        <f t="shared" si="4"/>
        <v>요청단가 적용</v>
      </c>
      <c r="Y21" s="4"/>
      <c r="Z21" s="3"/>
    </row>
    <row r="22" spans="1:26" ht="27.75" customHeight="1">
      <c r="A22" s="19">
        <f t="shared" si="5"/>
        <v>18</v>
      </c>
      <c r="B22" s="21" t="s">
        <v>151</v>
      </c>
      <c r="C22" s="21" t="s">
        <v>53</v>
      </c>
      <c r="D22" s="22" t="s">
        <v>46</v>
      </c>
      <c r="E22" s="57">
        <v>10</v>
      </c>
      <c r="F22" s="58">
        <v>4000</v>
      </c>
      <c r="G22" s="58">
        <v>3900</v>
      </c>
      <c r="H22" s="59">
        <v>4500</v>
      </c>
      <c r="I22" s="60"/>
      <c r="J22" s="61"/>
      <c r="K22" s="62">
        <v>6410</v>
      </c>
      <c r="L22" s="87" t="s">
        <v>167</v>
      </c>
      <c r="M22" s="100">
        <f t="shared" si="0"/>
        <v>3900</v>
      </c>
      <c r="N22" s="101">
        <f t="shared" si="9"/>
        <v>39000</v>
      </c>
      <c r="O22" s="93">
        <v>4800</v>
      </c>
      <c r="P22" s="80">
        <v>4200</v>
      </c>
      <c r="Q22" s="107">
        <v>5500</v>
      </c>
      <c r="R22" s="116">
        <f t="shared" si="2"/>
        <v>3900</v>
      </c>
      <c r="S22" s="101">
        <f t="shared" si="3"/>
        <v>39000</v>
      </c>
      <c r="T22" s="110"/>
      <c r="U22" s="53" t="s">
        <v>13</v>
      </c>
      <c r="V22" s="38" t="e">
        <f>E22*#REF!</f>
        <v>#REF!</v>
      </c>
      <c r="W22" s="38" t="e">
        <f>E22*#REF!</f>
        <v>#REF!</v>
      </c>
      <c r="X22" s="51" t="str">
        <f t="shared" si="4"/>
        <v>요청단가 적용</v>
      </c>
      <c r="Y22" s="14"/>
      <c r="Z22" s="3"/>
    </row>
    <row r="23" spans="1:26" ht="27.75" customHeight="1">
      <c r="A23" s="19">
        <f t="shared" si="5"/>
        <v>19</v>
      </c>
      <c r="B23" s="21" t="s">
        <v>152</v>
      </c>
      <c r="C23" s="21" t="s">
        <v>83</v>
      </c>
      <c r="D23" s="22" t="s">
        <v>48</v>
      </c>
      <c r="E23" s="57">
        <v>150</v>
      </c>
      <c r="F23" s="58">
        <v>1200</v>
      </c>
      <c r="G23" s="58">
        <v>1150</v>
      </c>
      <c r="H23" s="59">
        <v>1100</v>
      </c>
      <c r="I23" s="60"/>
      <c r="J23" s="61"/>
      <c r="K23" s="60"/>
      <c r="L23" s="87"/>
      <c r="M23" s="100">
        <f t="shared" si="0"/>
        <v>1100</v>
      </c>
      <c r="N23" s="101">
        <f t="shared" si="9"/>
        <v>165000</v>
      </c>
      <c r="O23" s="93">
        <v>1050</v>
      </c>
      <c r="P23" s="80">
        <v>1320</v>
      </c>
      <c r="Q23" s="107">
        <v>800</v>
      </c>
      <c r="R23" s="116">
        <f t="shared" si="2"/>
        <v>800</v>
      </c>
      <c r="S23" s="101">
        <f t="shared" si="3"/>
        <v>120000</v>
      </c>
      <c r="T23" s="110">
        <f>S23-N23</f>
        <v>-45000</v>
      </c>
      <c r="U23" s="53" t="s">
        <v>12</v>
      </c>
      <c r="V23" s="38">
        <f t="shared" ref="V23:V44" si="10">E23*F21</f>
        <v>30000</v>
      </c>
      <c r="W23" s="38">
        <f t="shared" ref="W23:W44" si="11">E23*H21</f>
        <v>42000</v>
      </c>
      <c r="X23" s="51" t="str">
        <f t="shared" si="4"/>
        <v>심사단가(견적F)적용</v>
      </c>
      <c r="Y23" s="15"/>
      <c r="Z23" s="3"/>
    </row>
    <row r="24" spans="1:26" ht="27.75" customHeight="1">
      <c r="A24" s="19">
        <f t="shared" si="5"/>
        <v>20</v>
      </c>
      <c r="B24" s="21" t="s">
        <v>153</v>
      </c>
      <c r="C24" s="21" t="s">
        <v>54</v>
      </c>
      <c r="D24" s="22" t="s">
        <v>46</v>
      </c>
      <c r="E24" s="57">
        <v>50</v>
      </c>
      <c r="F24" s="58">
        <v>3000</v>
      </c>
      <c r="G24" s="58">
        <v>3100</v>
      </c>
      <c r="H24" s="59">
        <v>3500</v>
      </c>
      <c r="I24" s="60"/>
      <c r="J24" s="61"/>
      <c r="K24" s="60"/>
      <c r="L24" s="87"/>
      <c r="M24" s="100">
        <f t="shared" si="0"/>
        <v>3000</v>
      </c>
      <c r="N24" s="101">
        <f t="shared" si="9"/>
        <v>150000</v>
      </c>
      <c r="O24" s="93">
        <v>4400</v>
      </c>
      <c r="P24" s="80">
        <v>3300</v>
      </c>
      <c r="Q24" s="107">
        <v>3800</v>
      </c>
      <c r="R24" s="116">
        <f t="shared" si="2"/>
        <v>3000</v>
      </c>
      <c r="S24" s="101">
        <f t="shared" si="3"/>
        <v>150000</v>
      </c>
      <c r="T24" s="110"/>
      <c r="U24" s="53" t="s">
        <v>13</v>
      </c>
      <c r="V24" s="38">
        <f t="shared" si="10"/>
        <v>200000</v>
      </c>
      <c r="W24" s="38">
        <f t="shared" si="11"/>
        <v>225000</v>
      </c>
      <c r="X24" s="51" t="str">
        <f t="shared" si="4"/>
        <v>요청단가 적용</v>
      </c>
      <c r="Y24" s="15"/>
      <c r="Z24" s="3"/>
    </row>
    <row r="25" spans="1:26" ht="27.75" customHeight="1">
      <c r="A25" s="19">
        <f t="shared" si="5"/>
        <v>21</v>
      </c>
      <c r="B25" s="21" t="s">
        <v>154</v>
      </c>
      <c r="C25" s="21" t="s">
        <v>55</v>
      </c>
      <c r="D25" s="22" t="s">
        <v>46</v>
      </c>
      <c r="E25" s="57">
        <v>30</v>
      </c>
      <c r="F25" s="58">
        <v>2000</v>
      </c>
      <c r="G25" s="58">
        <v>2100</v>
      </c>
      <c r="H25" s="59">
        <v>1500</v>
      </c>
      <c r="I25" s="60"/>
      <c r="J25" s="61"/>
      <c r="K25" s="60"/>
      <c r="L25" s="88"/>
      <c r="M25" s="100">
        <f t="shared" si="0"/>
        <v>1500</v>
      </c>
      <c r="N25" s="101">
        <f t="shared" si="8"/>
        <v>45000</v>
      </c>
      <c r="O25" s="93">
        <v>1000</v>
      </c>
      <c r="P25" s="80">
        <v>1200</v>
      </c>
      <c r="Q25" s="107">
        <v>1200</v>
      </c>
      <c r="R25" s="116">
        <f t="shared" si="2"/>
        <v>1000</v>
      </c>
      <c r="S25" s="101">
        <f t="shared" si="3"/>
        <v>30000</v>
      </c>
      <c r="T25" s="110">
        <f>S25-N25</f>
        <v>-15000</v>
      </c>
      <c r="U25" s="53" t="s">
        <v>18</v>
      </c>
      <c r="V25" s="38">
        <f t="shared" si="10"/>
        <v>36000</v>
      </c>
      <c r="W25" s="38">
        <f t="shared" si="11"/>
        <v>33000</v>
      </c>
      <c r="X25" s="51" t="str">
        <f t="shared" si="4"/>
        <v>심사단가(견적D) 적용</v>
      </c>
      <c r="Y25" s="15"/>
      <c r="Z25" s="3"/>
    </row>
    <row r="26" spans="1:26" ht="27.75" customHeight="1">
      <c r="A26" s="19">
        <f t="shared" si="5"/>
        <v>22</v>
      </c>
      <c r="B26" s="21" t="s">
        <v>155</v>
      </c>
      <c r="C26" s="21" t="s">
        <v>84</v>
      </c>
      <c r="D26" s="22" t="s">
        <v>46</v>
      </c>
      <c r="E26" s="57">
        <v>10</v>
      </c>
      <c r="F26" s="58">
        <v>10000</v>
      </c>
      <c r="G26" s="58">
        <v>9500</v>
      </c>
      <c r="H26" s="59">
        <v>9000</v>
      </c>
      <c r="I26" s="60">
        <v>13200</v>
      </c>
      <c r="J26" s="61" t="s">
        <v>172</v>
      </c>
      <c r="K26" s="60">
        <v>13870</v>
      </c>
      <c r="L26" s="88" t="s">
        <v>167</v>
      </c>
      <c r="M26" s="100">
        <f t="shared" si="0"/>
        <v>9000</v>
      </c>
      <c r="N26" s="101">
        <f t="shared" si="8"/>
        <v>90000</v>
      </c>
      <c r="O26" s="93"/>
      <c r="P26" s="80">
        <v>8250</v>
      </c>
      <c r="Q26" s="107">
        <v>11000</v>
      </c>
      <c r="R26" s="116">
        <f t="shared" si="2"/>
        <v>8250</v>
      </c>
      <c r="S26" s="101">
        <f t="shared" si="3"/>
        <v>82500</v>
      </c>
      <c r="T26" s="110">
        <f>S26-N26</f>
        <v>-7500</v>
      </c>
      <c r="U26" s="53" t="s">
        <v>13</v>
      </c>
      <c r="V26" s="38">
        <f t="shared" si="10"/>
        <v>30000</v>
      </c>
      <c r="W26" s="38">
        <f t="shared" si="11"/>
        <v>35000</v>
      </c>
      <c r="X26" s="51" t="str">
        <f t="shared" si="4"/>
        <v>심사단가(견적E) 적용</v>
      </c>
      <c r="Y26" s="15"/>
      <c r="Z26" s="3"/>
    </row>
    <row r="27" spans="1:26" ht="27.75" customHeight="1">
      <c r="A27" s="19">
        <f t="shared" si="5"/>
        <v>23</v>
      </c>
      <c r="B27" s="21" t="s">
        <v>35</v>
      </c>
      <c r="C27" s="21" t="s">
        <v>85</v>
      </c>
      <c r="D27" s="22" t="s">
        <v>46</v>
      </c>
      <c r="E27" s="57">
        <v>5</v>
      </c>
      <c r="F27" s="58">
        <v>85000</v>
      </c>
      <c r="G27" s="58">
        <v>84000</v>
      </c>
      <c r="H27" s="59">
        <v>83000</v>
      </c>
      <c r="I27" s="60"/>
      <c r="J27" s="61"/>
      <c r="K27" s="60"/>
      <c r="L27" s="88"/>
      <c r="M27" s="100">
        <f t="shared" si="0"/>
        <v>83000</v>
      </c>
      <c r="N27" s="101">
        <f t="shared" si="8"/>
        <v>415000</v>
      </c>
      <c r="O27" s="93">
        <v>70000</v>
      </c>
      <c r="P27" s="80">
        <v>93000</v>
      </c>
      <c r="Q27" s="107">
        <v>72000</v>
      </c>
      <c r="R27" s="116">
        <f t="shared" si="2"/>
        <v>70000</v>
      </c>
      <c r="S27" s="101">
        <f t="shared" si="3"/>
        <v>350000</v>
      </c>
      <c r="T27" s="110">
        <f>S27-N27</f>
        <v>-65000</v>
      </c>
      <c r="U27" s="53" t="s">
        <v>67</v>
      </c>
      <c r="V27" s="38">
        <f t="shared" si="10"/>
        <v>10000</v>
      </c>
      <c r="W27" s="38">
        <f t="shared" si="11"/>
        <v>7500</v>
      </c>
      <c r="X27" s="51" t="str">
        <f t="shared" si="4"/>
        <v>심사단가(견적D) 적용</v>
      </c>
      <c r="Y27" s="15"/>
      <c r="Z27" s="3"/>
    </row>
    <row r="28" spans="1:26" ht="27.75" customHeight="1">
      <c r="A28" s="19">
        <f t="shared" si="5"/>
        <v>24</v>
      </c>
      <c r="B28" s="21" t="s">
        <v>56</v>
      </c>
      <c r="C28" s="21" t="s">
        <v>86</v>
      </c>
      <c r="D28" s="22" t="s">
        <v>46</v>
      </c>
      <c r="E28" s="57">
        <v>5</v>
      </c>
      <c r="F28" s="58">
        <v>5000</v>
      </c>
      <c r="G28" s="58">
        <v>5000</v>
      </c>
      <c r="H28" s="59">
        <v>5500</v>
      </c>
      <c r="I28" s="60"/>
      <c r="J28" s="61"/>
      <c r="K28" s="62"/>
      <c r="L28" s="87"/>
      <c r="M28" s="100">
        <f t="shared" si="0"/>
        <v>5000</v>
      </c>
      <c r="N28" s="101">
        <f t="shared" si="8"/>
        <v>25000</v>
      </c>
      <c r="O28" s="93">
        <v>5000</v>
      </c>
      <c r="P28" s="80">
        <v>6000</v>
      </c>
      <c r="Q28" s="107">
        <v>5500</v>
      </c>
      <c r="R28" s="116">
        <f t="shared" si="2"/>
        <v>5000</v>
      </c>
      <c r="S28" s="101">
        <f t="shared" si="3"/>
        <v>25000</v>
      </c>
      <c r="T28" s="110"/>
      <c r="U28" s="53" t="s">
        <v>17</v>
      </c>
      <c r="V28" s="38">
        <f t="shared" si="10"/>
        <v>50000</v>
      </c>
      <c r="W28" s="38">
        <f t="shared" si="11"/>
        <v>45000</v>
      </c>
      <c r="X28" s="51" t="str">
        <f t="shared" si="4"/>
        <v>요청단가 적용</v>
      </c>
      <c r="Y28" s="3"/>
      <c r="Z28" s="3"/>
    </row>
    <row r="29" spans="1:26" ht="27.75" customHeight="1">
      <c r="A29" s="19">
        <f t="shared" si="5"/>
        <v>25</v>
      </c>
      <c r="B29" s="21" t="s">
        <v>156</v>
      </c>
      <c r="C29" s="21" t="s">
        <v>57</v>
      </c>
      <c r="D29" s="22" t="s">
        <v>46</v>
      </c>
      <c r="E29" s="57">
        <v>30</v>
      </c>
      <c r="F29" s="58">
        <v>5000</v>
      </c>
      <c r="G29" s="58">
        <v>5000</v>
      </c>
      <c r="H29" s="59">
        <v>4800</v>
      </c>
      <c r="I29" s="60"/>
      <c r="J29" s="61"/>
      <c r="K29" s="62"/>
      <c r="L29" s="87"/>
      <c r="M29" s="100">
        <f t="shared" si="0"/>
        <v>4800</v>
      </c>
      <c r="N29" s="101">
        <f t="shared" si="8"/>
        <v>144000</v>
      </c>
      <c r="O29" s="93">
        <v>6000</v>
      </c>
      <c r="P29" s="80">
        <v>4050</v>
      </c>
      <c r="Q29" s="107">
        <v>4000</v>
      </c>
      <c r="R29" s="116">
        <f t="shared" si="2"/>
        <v>4000</v>
      </c>
      <c r="S29" s="101">
        <f t="shared" si="3"/>
        <v>120000</v>
      </c>
      <c r="T29" s="110">
        <f>S29-N29</f>
        <v>-24000</v>
      </c>
      <c r="U29" s="53" t="s">
        <v>19</v>
      </c>
      <c r="V29" s="38">
        <f t="shared" si="10"/>
        <v>2550000</v>
      </c>
      <c r="W29" s="38">
        <f t="shared" si="11"/>
        <v>2490000</v>
      </c>
      <c r="X29" s="51" t="str">
        <f t="shared" si="4"/>
        <v>심사단가(견적F)적용</v>
      </c>
      <c r="Y29" s="3"/>
      <c r="Z29" s="3"/>
    </row>
    <row r="30" spans="1:26" ht="27.75" customHeight="1">
      <c r="A30" s="19">
        <f t="shared" si="5"/>
        <v>26</v>
      </c>
      <c r="B30" s="21" t="s">
        <v>36</v>
      </c>
      <c r="C30" s="21" t="s">
        <v>87</v>
      </c>
      <c r="D30" s="22" t="s">
        <v>46</v>
      </c>
      <c r="E30" s="57">
        <v>12</v>
      </c>
      <c r="F30" s="58">
        <v>4500</v>
      </c>
      <c r="G30" s="58">
        <v>4700</v>
      </c>
      <c r="H30" s="59">
        <v>4300</v>
      </c>
      <c r="I30" s="60"/>
      <c r="J30" s="61"/>
      <c r="K30" s="62"/>
      <c r="L30" s="87"/>
      <c r="M30" s="100">
        <f t="shared" si="0"/>
        <v>4300</v>
      </c>
      <c r="N30" s="101">
        <f t="shared" si="8"/>
        <v>51600</v>
      </c>
      <c r="O30" s="93">
        <v>1300</v>
      </c>
      <c r="P30" s="80">
        <v>3300</v>
      </c>
      <c r="Q30" s="107">
        <v>4000</v>
      </c>
      <c r="R30" s="116">
        <f t="shared" si="2"/>
        <v>1300</v>
      </c>
      <c r="S30" s="101">
        <f t="shared" si="3"/>
        <v>15600</v>
      </c>
      <c r="T30" s="110">
        <f>S30-N30</f>
        <v>-36000</v>
      </c>
      <c r="U30" s="53" t="s">
        <v>17</v>
      </c>
      <c r="V30" s="38">
        <f t="shared" si="10"/>
        <v>60000</v>
      </c>
      <c r="W30" s="38">
        <f t="shared" si="11"/>
        <v>66000</v>
      </c>
      <c r="X30" s="51" t="str">
        <f t="shared" si="4"/>
        <v>심사단가(견적D) 적용</v>
      </c>
      <c r="Y30" s="3"/>
      <c r="Z30" s="3"/>
    </row>
    <row r="31" spans="1:26" ht="27.75" customHeight="1">
      <c r="A31" s="19">
        <f t="shared" si="5"/>
        <v>27</v>
      </c>
      <c r="B31" s="21" t="s">
        <v>157</v>
      </c>
      <c r="C31" s="21" t="s">
        <v>58</v>
      </c>
      <c r="D31" s="22" t="s">
        <v>46</v>
      </c>
      <c r="E31" s="57">
        <v>12</v>
      </c>
      <c r="F31" s="58">
        <v>2500</v>
      </c>
      <c r="G31" s="58">
        <v>2600</v>
      </c>
      <c r="H31" s="59">
        <v>2400</v>
      </c>
      <c r="I31" s="60"/>
      <c r="J31" s="61"/>
      <c r="K31" s="62"/>
      <c r="L31" s="87"/>
      <c r="M31" s="100">
        <f t="shared" si="0"/>
        <v>2400</v>
      </c>
      <c r="N31" s="101">
        <f t="shared" si="8"/>
        <v>28800</v>
      </c>
      <c r="O31" s="93">
        <v>3100</v>
      </c>
      <c r="P31" s="80">
        <v>2100</v>
      </c>
      <c r="Q31" s="107">
        <v>2800</v>
      </c>
      <c r="R31" s="116">
        <f t="shared" si="2"/>
        <v>2100</v>
      </c>
      <c r="S31" s="101">
        <f t="shared" si="3"/>
        <v>25200</v>
      </c>
      <c r="T31" s="110">
        <f>S31-N31</f>
        <v>-3600</v>
      </c>
      <c r="U31" s="53" t="s">
        <v>20</v>
      </c>
      <c r="V31" s="38">
        <f t="shared" si="10"/>
        <v>60000</v>
      </c>
      <c r="W31" s="38">
        <f t="shared" si="11"/>
        <v>57600</v>
      </c>
      <c r="X31" s="51" t="str">
        <f t="shared" si="4"/>
        <v>심사단가(견적E) 적용</v>
      </c>
      <c r="Y31" s="3"/>
      <c r="Z31" s="3"/>
    </row>
    <row r="32" spans="1:26" ht="27.75" customHeight="1">
      <c r="A32" s="19">
        <f t="shared" si="5"/>
        <v>28</v>
      </c>
      <c r="B32" s="21" t="s">
        <v>37</v>
      </c>
      <c r="C32" s="21" t="s">
        <v>88</v>
      </c>
      <c r="D32" s="22" t="s">
        <v>46</v>
      </c>
      <c r="E32" s="57">
        <v>12</v>
      </c>
      <c r="F32" s="58">
        <v>3500</v>
      </c>
      <c r="G32" s="58">
        <v>3800</v>
      </c>
      <c r="H32" s="59">
        <v>3700</v>
      </c>
      <c r="I32" s="64"/>
      <c r="J32" s="61"/>
      <c r="K32" s="62"/>
      <c r="L32" s="87"/>
      <c r="M32" s="100">
        <f t="shared" si="0"/>
        <v>3500</v>
      </c>
      <c r="N32" s="101">
        <f t="shared" si="8"/>
        <v>42000</v>
      </c>
      <c r="O32" s="93">
        <v>3400</v>
      </c>
      <c r="P32" s="80">
        <v>3150</v>
      </c>
      <c r="Q32" s="107">
        <v>4000</v>
      </c>
      <c r="R32" s="116">
        <f t="shared" si="2"/>
        <v>3150</v>
      </c>
      <c r="S32" s="101">
        <f t="shared" si="3"/>
        <v>37800</v>
      </c>
      <c r="T32" s="110">
        <f>S32-N32</f>
        <v>-4200</v>
      </c>
      <c r="U32" s="53" t="s">
        <v>20</v>
      </c>
      <c r="V32" s="38">
        <f t="shared" si="10"/>
        <v>54000</v>
      </c>
      <c r="W32" s="38">
        <f t="shared" si="11"/>
        <v>51600</v>
      </c>
      <c r="X32" s="51" t="str">
        <f t="shared" si="4"/>
        <v>심사단가(견적E) 적용</v>
      </c>
      <c r="Y32" s="3"/>
      <c r="Z32" s="3"/>
    </row>
    <row r="33" spans="1:26" ht="27.75" customHeight="1">
      <c r="A33" s="19">
        <f t="shared" si="5"/>
        <v>29</v>
      </c>
      <c r="B33" s="21" t="s">
        <v>38</v>
      </c>
      <c r="C33" s="21" t="s">
        <v>59</v>
      </c>
      <c r="D33" s="22" t="s">
        <v>46</v>
      </c>
      <c r="E33" s="57">
        <v>10</v>
      </c>
      <c r="F33" s="58">
        <v>4000</v>
      </c>
      <c r="G33" s="58">
        <v>4500</v>
      </c>
      <c r="H33" s="59">
        <v>3000</v>
      </c>
      <c r="I33" s="64"/>
      <c r="J33" s="61"/>
      <c r="K33" s="62"/>
      <c r="L33" s="87"/>
      <c r="M33" s="100">
        <f t="shared" si="0"/>
        <v>3000</v>
      </c>
      <c r="N33" s="101">
        <f t="shared" si="8"/>
        <v>30000</v>
      </c>
      <c r="O33" s="93">
        <v>3200</v>
      </c>
      <c r="P33" s="80">
        <v>3300</v>
      </c>
      <c r="Q33" s="107">
        <v>3500</v>
      </c>
      <c r="R33" s="116">
        <f t="shared" si="2"/>
        <v>3000</v>
      </c>
      <c r="S33" s="101">
        <f t="shared" si="3"/>
        <v>30000</v>
      </c>
      <c r="T33" s="110"/>
      <c r="U33" s="53" t="s">
        <v>21</v>
      </c>
      <c r="V33" s="38">
        <f t="shared" si="10"/>
        <v>25000</v>
      </c>
      <c r="W33" s="38">
        <f t="shared" si="11"/>
        <v>24000</v>
      </c>
      <c r="X33" s="51" t="str">
        <f t="shared" si="4"/>
        <v>요청단가 적용</v>
      </c>
      <c r="Y33" s="3"/>
      <c r="Z33" s="3"/>
    </row>
    <row r="34" spans="1:26" ht="27.75" customHeight="1">
      <c r="A34" s="19">
        <f t="shared" si="5"/>
        <v>30</v>
      </c>
      <c r="B34" s="21" t="s">
        <v>158</v>
      </c>
      <c r="C34" s="21" t="s">
        <v>100</v>
      </c>
      <c r="D34" s="22" t="s">
        <v>46</v>
      </c>
      <c r="E34" s="57">
        <v>30</v>
      </c>
      <c r="F34" s="58">
        <v>6000</v>
      </c>
      <c r="G34" s="58">
        <v>6500</v>
      </c>
      <c r="H34" s="59">
        <v>6000</v>
      </c>
      <c r="I34" s="64"/>
      <c r="J34" s="61"/>
      <c r="K34" s="62"/>
      <c r="L34" s="87"/>
      <c r="M34" s="100">
        <f t="shared" si="0"/>
        <v>6000</v>
      </c>
      <c r="N34" s="101">
        <f t="shared" si="8"/>
        <v>180000</v>
      </c>
      <c r="O34" s="93">
        <v>22500</v>
      </c>
      <c r="P34" s="80">
        <v>28500</v>
      </c>
      <c r="Q34" s="107">
        <v>5500</v>
      </c>
      <c r="R34" s="116">
        <f t="shared" si="2"/>
        <v>5500</v>
      </c>
      <c r="S34" s="101">
        <f t="shared" si="3"/>
        <v>165000</v>
      </c>
      <c r="T34" s="110">
        <f>S34-N34</f>
        <v>-15000</v>
      </c>
      <c r="U34" s="53" t="s">
        <v>22</v>
      </c>
      <c r="V34" s="38">
        <f t="shared" si="10"/>
        <v>105000</v>
      </c>
      <c r="W34" s="38">
        <f t="shared" si="11"/>
        <v>111000</v>
      </c>
      <c r="X34" s="51" t="str">
        <f t="shared" si="4"/>
        <v>심사단가(견적F)적용</v>
      </c>
      <c r="Y34" s="3"/>
      <c r="Z34" s="3"/>
    </row>
    <row r="35" spans="1:26" ht="27.75" customHeight="1">
      <c r="A35" s="19">
        <f t="shared" si="5"/>
        <v>31</v>
      </c>
      <c r="B35" s="21" t="s">
        <v>159</v>
      </c>
      <c r="C35" s="21" t="s">
        <v>89</v>
      </c>
      <c r="D35" s="22" t="s">
        <v>46</v>
      </c>
      <c r="E35" s="57">
        <v>10</v>
      </c>
      <c r="F35" s="58">
        <v>12250</v>
      </c>
      <c r="G35" s="58">
        <v>12000</v>
      </c>
      <c r="H35" s="59">
        <v>18900</v>
      </c>
      <c r="I35" s="64">
        <v>26000</v>
      </c>
      <c r="J35" s="61" t="s">
        <v>173</v>
      </c>
      <c r="K35" s="62"/>
      <c r="L35" s="87"/>
      <c r="M35" s="100">
        <f t="shared" si="0"/>
        <v>12000</v>
      </c>
      <c r="N35" s="101">
        <f t="shared" si="8"/>
        <v>120000</v>
      </c>
      <c r="O35" s="93">
        <v>20000</v>
      </c>
      <c r="P35" s="80">
        <v>18000</v>
      </c>
      <c r="Q35" s="107">
        <v>20000</v>
      </c>
      <c r="R35" s="116">
        <f t="shared" si="2"/>
        <v>12000</v>
      </c>
      <c r="S35" s="101">
        <f t="shared" si="3"/>
        <v>120000</v>
      </c>
      <c r="T35" s="110"/>
      <c r="U35" s="53" t="s">
        <v>68</v>
      </c>
      <c r="V35" s="38">
        <f t="shared" si="10"/>
        <v>40000</v>
      </c>
      <c r="W35" s="38">
        <f t="shared" si="11"/>
        <v>30000</v>
      </c>
      <c r="X35" s="51" t="str">
        <f t="shared" si="4"/>
        <v>요청단가 적용</v>
      </c>
      <c r="Y35" s="3"/>
      <c r="Z35" s="3"/>
    </row>
    <row r="36" spans="1:26" ht="27.75" customHeight="1">
      <c r="A36" s="19">
        <f t="shared" si="5"/>
        <v>32</v>
      </c>
      <c r="B36" s="21" t="s">
        <v>160</v>
      </c>
      <c r="C36" s="21" t="s">
        <v>90</v>
      </c>
      <c r="D36" s="22" t="s">
        <v>46</v>
      </c>
      <c r="E36" s="57">
        <v>100</v>
      </c>
      <c r="F36" s="58">
        <v>220</v>
      </c>
      <c r="G36" s="58">
        <v>200</v>
      </c>
      <c r="H36" s="59">
        <v>350</v>
      </c>
      <c r="I36" s="64">
        <v>550</v>
      </c>
      <c r="J36" s="61" t="s">
        <v>172</v>
      </c>
      <c r="K36" s="62"/>
      <c r="L36" s="87"/>
      <c r="M36" s="100">
        <f t="shared" si="0"/>
        <v>200</v>
      </c>
      <c r="N36" s="101">
        <f t="shared" si="8"/>
        <v>20000</v>
      </c>
      <c r="O36" s="93">
        <v>300</v>
      </c>
      <c r="P36" s="80">
        <v>360</v>
      </c>
      <c r="Q36" s="107">
        <v>500</v>
      </c>
      <c r="R36" s="116">
        <f t="shared" si="2"/>
        <v>200</v>
      </c>
      <c r="S36" s="101">
        <f t="shared" si="3"/>
        <v>20000</v>
      </c>
      <c r="T36" s="110"/>
      <c r="U36" s="53" t="s">
        <v>23</v>
      </c>
      <c r="V36" s="38">
        <f t="shared" si="10"/>
        <v>600000</v>
      </c>
      <c r="W36" s="38">
        <f t="shared" si="11"/>
        <v>600000</v>
      </c>
      <c r="X36" s="51" t="str">
        <f t="shared" si="4"/>
        <v>요청단가 적용</v>
      </c>
      <c r="Y36" s="3"/>
      <c r="Z36" s="3"/>
    </row>
    <row r="37" spans="1:26" ht="27.75" customHeight="1">
      <c r="A37" s="19">
        <f t="shared" si="5"/>
        <v>33</v>
      </c>
      <c r="B37" s="21" t="s">
        <v>161</v>
      </c>
      <c r="C37" s="21" t="s">
        <v>91</v>
      </c>
      <c r="D37" s="22" t="s">
        <v>46</v>
      </c>
      <c r="E37" s="57">
        <v>12</v>
      </c>
      <c r="F37" s="58">
        <v>1800</v>
      </c>
      <c r="G37" s="58">
        <v>2000</v>
      </c>
      <c r="H37" s="59">
        <v>1500</v>
      </c>
      <c r="I37" s="64"/>
      <c r="J37" s="61"/>
      <c r="K37" s="62"/>
      <c r="L37" s="87"/>
      <c r="M37" s="100">
        <f t="shared" si="0"/>
        <v>1500</v>
      </c>
      <c r="N37" s="101">
        <f t="shared" si="8"/>
        <v>18000</v>
      </c>
      <c r="O37" s="93">
        <v>1900</v>
      </c>
      <c r="P37" s="80">
        <v>1770</v>
      </c>
      <c r="Q37" s="107">
        <v>1400</v>
      </c>
      <c r="R37" s="116">
        <f t="shared" si="2"/>
        <v>1400</v>
      </c>
      <c r="S37" s="101">
        <f t="shared" si="3"/>
        <v>16800</v>
      </c>
      <c r="T37" s="110">
        <f>S37-N37</f>
        <v>-1200</v>
      </c>
      <c r="U37" s="53" t="s">
        <v>21</v>
      </c>
      <c r="V37" s="38">
        <f t="shared" si="10"/>
        <v>147000</v>
      </c>
      <c r="W37" s="38">
        <f t="shared" si="11"/>
        <v>226800</v>
      </c>
      <c r="X37" s="51" t="str">
        <f t="shared" si="4"/>
        <v>심사단가(견적F)적용</v>
      </c>
      <c r="Y37" s="3"/>
      <c r="Z37" s="3"/>
    </row>
    <row r="38" spans="1:26" ht="27.75" customHeight="1">
      <c r="A38" s="19">
        <f t="shared" si="5"/>
        <v>34</v>
      </c>
      <c r="B38" s="21" t="s">
        <v>39</v>
      </c>
      <c r="C38" s="21" t="s">
        <v>92</v>
      </c>
      <c r="D38" s="22" t="s">
        <v>46</v>
      </c>
      <c r="E38" s="57">
        <v>200</v>
      </c>
      <c r="F38" s="58">
        <v>1300</v>
      </c>
      <c r="G38" s="58">
        <v>1350</v>
      </c>
      <c r="H38" s="59">
        <v>1300</v>
      </c>
      <c r="I38" s="64"/>
      <c r="J38" s="61"/>
      <c r="K38" s="62"/>
      <c r="L38" s="87"/>
      <c r="M38" s="100">
        <f t="shared" si="0"/>
        <v>1300</v>
      </c>
      <c r="N38" s="101">
        <f t="shared" si="8"/>
        <v>260000</v>
      </c>
      <c r="O38" s="93"/>
      <c r="P38" s="80">
        <v>1125</v>
      </c>
      <c r="Q38" s="107">
        <v>1800</v>
      </c>
      <c r="R38" s="116">
        <f t="shared" si="2"/>
        <v>1125</v>
      </c>
      <c r="S38" s="101">
        <f t="shared" si="3"/>
        <v>225000</v>
      </c>
      <c r="T38" s="110">
        <f>S38-N38</f>
        <v>-35000</v>
      </c>
      <c r="U38" s="53" t="s">
        <v>17</v>
      </c>
      <c r="V38" s="38">
        <f t="shared" si="10"/>
        <v>44000</v>
      </c>
      <c r="W38" s="38">
        <f t="shared" si="11"/>
        <v>70000</v>
      </c>
      <c r="X38" s="51" t="str">
        <f t="shared" si="4"/>
        <v>심사단가(견적E) 적용</v>
      </c>
      <c r="Y38" s="3"/>
      <c r="Z38" s="3"/>
    </row>
    <row r="39" spans="1:26" ht="27.75" customHeight="1">
      <c r="A39" s="19">
        <f t="shared" si="5"/>
        <v>35</v>
      </c>
      <c r="B39" s="21" t="s">
        <v>162</v>
      </c>
      <c r="C39" s="21" t="s">
        <v>60</v>
      </c>
      <c r="D39" s="22" t="s">
        <v>46</v>
      </c>
      <c r="E39" s="57">
        <v>10</v>
      </c>
      <c r="F39" s="58">
        <v>3200</v>
      </c>
      <c r="G39" s="58">
        <v>3300</v>
      </c>
      <c r="H39" s="59">
        <v>3300</v>
      </c>
      <c r="I39" s="64"/>
      <c r="J39" s="61"/>
      <c r="K39" s="62"/>
      <c r="L39" s="87"/>
      <c r="M39" s="100">
        <f t="shared" si="0"/>
        <v>3200</v>
      </c>
      <c r="N39" s="101">
        <f t="shared" si="8"/>
        <v>32000</v>
      </c>
      <c r="O39" s="93"/>
      <c r="P39" s="80">
        <v>3000</v>
      </c>
      <c r="Q39" s="107">
        <v>3000</v>
      </c>
      <c r="R39" s="116">
        <f t="shared" si="2"/>
        <v>3000</v>
      </c>
      <c r="S39" s="101">
        <f t="shared" si="3"/>
        <v>30000</v>
      </c>
      <c r="T39" s="110">
        <f>S39-N39</f>
        <v>-2000</v>
      </c>
      <c r="U39" s="53" t="s">
        <v>24</v>
      </c>
      <c r="V39" s="38">
        <f t="shared" si="10"/>
        <v>18000</v>
      </c>
      <c r="W39" s="38">
        <f t="shared" si="11"/>
        <v>15000</v>
      </c>
      <c r="X39" s="51" t="str">
        <f t="shared" si="4"/>
        <v>심사단가(견적E) 적용</v>
      </c>
      <c r="Y39" s="3"/>
      <c r="Z39" s="3"/>
    </row>
    <row r="40" spans="1:26" ht="27.75" customHeight="1">
      <c r="A40" s="19">
        <f t="shared" si="5"/>
        <v>36</v>
      </c>
      <c r="B40" s="21" t="s">
        <v>40</v>
      </c>
      <c r="C40" s="21" t="s">
        <v>93</v>
      </c>
      <c r="D40" s="22" t="s">
        <v>46</v>
      </c>
      <c r="E40" s="57">
        <v>2</v>
      </c>
      <c r="F40" s="58">
        <v>350000</v>
      </c>
      <c r="G40" s="58">
        <v>345000</v>
      </c>
      <c r="H40" s="59">
        <v>345000</v>
      </c>
      <c r="I40" s="64"/>
      <c r="J40" s="61"/>
      <c r="K40" s="62"/>
      <c r="L40" s="87"/>
      <c r="M40" s="100">
        <f t="shared" si="0"/>
        <v>345000</v>
      </c>
      <c r="N40" s="101">
        <f t="shared" si="8"/>
        <v>690000</v>
      </c>
      <c r="O40" s="93"/>
      <c r="P40" s="80">
        <v>384000</v>
      </c>
      <c r="Q40" s="107">
        <v>340000</v>
      </c>
      <c r="R40" s="116">
        <f t="shared" si="2"/>
        <v>340000</v>
      </c>
      <c r="S40" s="101">
        <f t="shared" si="3"/>
        <v>680000</v>
      </c>
      <c r="T40" s="110">
        <f>S40-N40</f>
        <v>-10000</v>
      </c>
      <c r="U40" s="53" t="s">
        <v>28</v>
      </c>
      <c r="V40" s="38">
        <f t="shared" si="10"/>
        <v>2600</v>
      </c>
      <c r="W40" s="38">
        <f t="shared" si="11"/>
        <v>2600</v>
      </c>
      <c r="X40" s="51" t="str">
        <f t="shared" si="4"/>
        <v>심사단가(견적F)적용</v>
      </c>
      <c r="Y40" s="3"/>
      <c r="Z40" s="3"/>
    </row>
    <row r="41" spans="1:26" ht="27.75" customHeight="1">
      <c r="A41" s="19">
        <f t="shared" si="5"/>
        <v>37</v>
      </c>
      <c r="B41" s="21" t="s">
        <v>163</v>
      </c>
      <c r="C41" s="21" t="s">
        <v>94</v>
      </c>
      <c r="D41" s="22" t="s">
        <v>46</v>
      </c>
      <c r="E41" s="57">
        <v>6</v>
      </c>
      <c r="F41" s="58">
        <v>28000</v>
      </c>
      <c r="G41" s="58">
        <v>28000</v>
      </c>
      <c r="H41" s="59">
        <v>27000</v>
      </c>
      <c r="I41" s="64"/>
      <c r="J41" s="61"/>
      <c r="K41" s="62"/>
      <c r="L41" s="87"/>
      <c r="M41" s="100">
        <f t="shared" si="0"/>
        <v>27000</v>
      </c>
      <c r="N41" s="101">
        <f t="shared" si="8"/>
        <v>162000</v>
      </c>
      <c r="O41" s="93"/>
      <c r="P41" s="80">
        <v>30000</v>
      </c>
      <c r="Q41" s="107">
        <v>30000</v>
      </c>
      <c r="R41" s="116">
        <f t="shared" si="2"/>
        <v>27000</v>
      </c>
      <c r="S41" s="101">
        <f t="shared" si="3"/>
        <v>162000</v>
      </c>
      <c r="T41" s="110"/>
      <c r="U41" s="53" t="s">
        <v>28</v>
      </c>
      <c r="V41" s="38">
        <f t="shared" si="10"/>
        <v>19200</v>
      </c>
      <c r="W41" s="38">
        <f t="shared" si="11"/>
        <v>19800</v>
      </c>
      <c r="X41" s="51" t="str">
        <f t="shared" si="4"/>
        <v>요청단가 적용</v>
      </c>
      <c r="Y41" s="3"/>
      <c r="Z41" s="3"/>
    </row>
    <row r="42" spans="1:26" ht="27.75" customHeight="1">
      <c r="A42" s="19">
        <f t="shared" si="5"/>
        <v>38</v>
      </c>
      <c r="B42" s="21" t="s">
        <v>164</v>
      </c>
      <c r="C42" s="21" t="s">
        <v>61</v>
      </c>
      <c r="D42" s="22" t="s">
        <v>46</v>
      </c>
      <c r="E42" s="57">
        <v>2</v>
      </c>
      <c r="F42" s="58">
        <v>180000</v>
      </c>
      <c r="G42" s="58">
        <v>185000</v>
      </c>
      <c r="H42" s="59">
        <v>150000</v>
      </c>
      <c r="I42" s="64"/>
      <c r="J42" s="61"/>
      <c r="K42" s="62"/>
      <c r="L42" s="87"/>
      <c r="M42" s="100">
        <f t="shared" si="0"/>
        <v>150000</v>
      </c>
      <c r="N42" s="101">
        <f t="shared" si="8"/>
        <v>300000</v>
      </c>
      <c r="O42" s="93"/>
      <c r="P42" s="80">
        <v>165000</v>
      </c>
      <c r="Q42" s="107">
        <v>135000</v>
      </c>
      <c r="R42" s="116">
        <f t="shared" si="2"/>
        <v>135000</v>
      </c>
      <c r="S42" s="101">
        <f t="shared" si="3"/>
        <v>270000</v>
      </c>
      <c r="T42" s="110">
        <f>S42-N42</f>
        <v>-30000</v>
      </c>
      <c r="U42" s="53" t="s">
        <v>29</v>
      </c>
      <c r="V42" s="38">
        <f t="shared" si="10"/>
        <v>700000</v>
      </c>
      <c r="W42" s="38">
        <f t="shared" si="11"/>
        <v>690000</v>
      </c>
      <c r="X42" s="51" t="str">
        <f t="shared" si="4"/>
        <v>심사단가(견적F)적용</v>
      </c>
      <c r="Y42" s="3"/>
      <c r="Z42" s="3"/>
    </row>
    <row r="43" spans="1:26" ht="27.75" customHeight="1">
      <c r="A43" s="19">
        <f t="shared" si="5"/>
        <v>39</v>
      </c>
      <c r="B43" s="21" t="s">
        <v>165</v>
      </c>
      <c r="C43" s="21" t="s">
        <v>95</v>
      </c>
      <c r="D43" s="22" t="s">
        <v>46</v>
      </c>
      <c r="E43" s="57">
        <v>24</v>
      </c>
      <c r="F43" s="58">
        <v>3000</v>
      </c>
      <c r="G43" s="58">
        <v>3100</v>
      </c>
      <c r="H43" s="59">
        <v>2500</v>
      </c>
      <c r="I43" s="64"/>
      <c r="J43" s="61"/>
      <c r="K43" s="60"/>
      <c r="L43" s="88"/>
      <c r="M43" s="100">
        <f t="shared" si="0"/>
        <v>2500</v>
      </c>
      <c r="N43" s="101">
        <f t="shared" si="8"/>
        <v>60000</v>
      </c>
      <c r="O43" s="93"/>
      <c r="P43" s="80">
        <v>3750</v>
      </c>
      <c r="Q43" s="107">
        <v>3000</v>
      </c>
      <c r="R43" s="116">
        <f t="shared" si="2"/>
        <v>2500</v>
      </c>
      <c r="S43" s="101">
        <f t="shared" si="3"/>
        <v>60000</v>
      </c>
      <c r="T43" s="110"/>
      <c r="U43" s="53" t="s">
        <v>13</v>
      </c>
      <c r="V43" s="38">
        <f t="shared" si="10"/>
        <v>672000</v>
      </c>
      <c r="W43" s="38">
        <f t="shared" si="11"/>
        <v>648000</v>
      </c>
      <c r="X43" s="51" t="str">
        <f t="shared" si="4"/>
        <v>요청단가 적용</v>
      </c>
      <c r="Y43" s="3"/>
      <c r="Z43" s="3"/>
    </row>
    <row r="44" spans="1:26" ht="27.75" customHeight="1">
      <c r="A44" s="19">
        <f t="shared" si="5"/>
        <v>40</v>
      </c>
      <c r="B44" s="21" t="s">
        <v>41</v>
      </c>
      <c r="C44" s="21" t="s">
        <v>62</v>
      </c>
      <c r="D44" s="22" t="s">
        <v>63</v>
      </c>
      <c r="E44" s="57">
        <v>4</v>
      </c>
      <c r="F44" s="58">
        <v>50000</v>
      </c>
      <c r="G44" s="58">
        <v>51500</v>
      </c>
      <c r="H44" s="59">
        <v>59500</v>
      </c>
      <c r="I44" s="64"/>
      <c r="J44" s="61"/>
      <c r="K44" s="60"/>
      <c r="L44" s="88"/>
      <c r="M44" s="100">
        <f t="shared" si="0"/>
        <v>50000</v>
      </c>
      <c r="N44" s="101">
        <f t="shared" si="8"/>
        <v>200000</v>
      </c>
      <c r="O44" s="93"/>
      <c r="P44" s="80">
        <v>70500</v>
      </c>
      <c r="Q44" s="107">
        <v>62000</v>
      </c>
      <c r="R44" s="116">
        <f t="shared" si="2"/>
        <v>50000</v>
      </c>
      <c r="S44" s="101">
        <f t="shared" si="3"/>
        <v>200000</v>
      </c>
      <c r="T44" s="110"/>
      <c r="U44" s="53" t="s">
        <v>69</v>
      </c>
      <c r="V44" s="38">
        <f t="shared" si="10"/>
        <v>720000</v>
      </c>
      <c r="W44" s="38">
        <f t="shared" si="11"/>
        <v>600000</v>
      </c>
      <c r="X44" s="51" t="str">
        <f t="shared" si="4"/>
        <v>요청단가 적용</v>
      </c>
      <c r="Y44" s="3"/>
      <c r="Z44" s="3"/>
    </row>
    <row r="45" spans="1:26" ht="27.75" customHeight="1">
      <c r="A45" s="19">
        <f t="shared" si="5"/>
        <v>41</v>
      </c>
      <c r="B45" s="21" t="s">
        <v>42</v>
      </c>
      <c r="C45" s="21" t="s">
        <v>96</v>
      </c>
      <c r="D45" s="22" t="s">
        <v>63</v>
      </c>
      <c r="E45" s="57">
        <v>30</v>
      </c>
      <c r="F45" s="58">
        <v>9000</v>
      </c>
      <c r="G45" s="58">
        <v>9300</v>
      </c>
      <c r="H45" s="59">
        <v>7500</v>
      </c>
      <c r="I45" s="64"/>
      <c r="J45" s="61"/>
      <c r="K45" s="60"/>
      <c r="L45" s="88"/>
      <c r="M45" s="100">
        <f t="shared" si="0"/>
        <v>7500</v>
      </c>
      <c r="N45" s="101">
        <f t="shared" si="8"/>
        <v>225000</v>
      </c>
      <c r="O45" s="93">
        <v>8000</v>
      </c>
      <c r="P45" s="80">
        <v>7950</v>
      </c>
      <c r="Q45" s="107">
        <v>9000</v>
      </c>
      <c r="R45" s="116">
        <f t="shared" si="2"/>
        <v>7500</v>
      </c>
      <c r="S45" s="101">
        <f t="shared" si="3"/>
        <v>225000</v>
      </c>
      <c r="T45" s="110"/>
      <c r="U45" s="53" t="s">
        <v>70</v>
      </c>
      <c r="V45" s="38" t="e">
        <f>E45*#REF!</f>
        <v>#REF!</v>
      </c>
      <c r="W45" s="38" t="e">
        <f>E45*#REF!</f>
        <v>#REF!</v>
      </c>
      <c r="X45" s="51" t="str">
        <f t="shared" si="4"/>
        <v>요청단가 적용</v>
      </c>
      <c r="Y45" s="3"/>
      <c r="Z45" s="3"/>
    </row>
    <row r="46" spans="1:26" ht="27.75" customHeight="1">
      <c r="A46" s="19">
        <f t="shared" si="5"/>
        <v>42</v>
      </c>
      <c r="B46" s="21" t="s">
        <v>43</v>
      </c>
      <c r="C46" s="21" t="s">
        <v>97</v>
      </c>
      <c r="D46" s="22" t="s">
        <v>46</v>
      </c>
      <c r="E46" s="57">
        <v>100</v>
      </c>
      <c r="F46" s="58">
        <v>1500</v>
      </c>
      <c r="G46" s="58">
        <v>1600</v>
      </c>
      <c r="H46" s="59">
        <v>1500</v>
      </c>
      <c r="I46" s="64"/>
      <c r="J46" s="61"/>
      <c r="K46" s="62"/>
      <c r="L46" s="88"/>
      <c r="M46" s="100">
        <f t="shared" si="0"/>
        <v>1500</v>
      </c>
      <c r="N46" s="101">
        <f t="shared" si="8"/>
        <v>150000</v>
      </c>
      <c r="O46" s="93">
        <v>1000</v>
      </c>
      <c r="P46" s="80">
        <v>1350</v>
      </c>
      <c r="Q46" s="107">
        <v>2000</v>
      </c>
      <c r="R46" s="116">
        <f t="shared" si="2"/>
        <v>1000</v>
      </c>
      <c r="S46" s="101">
        <f t="shared" si="3"/>
        <v>100000</v>
      </c>
      <c r="T46" s="110">
        <f>S46-N46</f>
        <v>-50000</v>
      </c>
      <c r="U46" s="53" t="s">
        <v>70</v>
      </c>
      <c r="V46" s="38">
        <f>E46*F43</f>
        <v>300000</v>
      </c>
      <c r="W46" s="38">
        <f>E46*H43</f>
        <v>250000</v>
      </c>
      <c r="X46" s="51" t="str">
        <f t="shared" si="4"/>
        <v>심사단가(견적D) 적용</v>
      </c>
      <c r="Y46" s="3"/>
      <c r="Z46" s="3"/>
    </row>
    <row r="47" spans="1:26" ht="27.75" customHeight="1">
      <c r="A47" s="19">
        <f t="shared" si="5"/>
        <v>43</v>
      </c>
      <c r="B47" s="21" t="s">
        <v>44</v>
      </c>
      <c r="C47" s="21" t="s">
        <v>98</v>
      </c>
      <c r="D47" s="22" t="s">
        <v>48</v>
      </c>
      <c r="E47" s="57">
        <v>150</v>
      </c>
      <c r="F47" s="58">
        <v>3000</v>
      </c>
      <c r="G47" s="58">
        <v>3100</v>
      </c>
      <c r="H47" s="59">
        <v>2600</v>
      </c>
      <c r="I47" s="64"/>
      <c r="J47" s="61"/>
      <c r="K47" s="62"/>
      <c r="L47" s="87"/>
      <c r="M47" s="100">
        <f t="shared" si="0"/>
        <v>2600</v>
      </c>
      <c r="N47" s="101">
        <f t="shared" si="8"/>
        <v>390000</v>
      </c>
      <c r="O47" s="93">
        <v>2600</v>
      </c>
      <c r="P47" s="80">
        <v>4000</v>
      </c>
      <c r="Q47" s="107">
        <v>2800</v>
      </c>
      <c r="R47" s="116">
        <f t="shared" si="2"/>
        <v>2600</v>
      </c>
      <c r="S47" s="101">
        <f t="shared" si="3"/>
        <v>390000</v>
      </c>
      <c r="T47" s="110"/>
      <c r="U47" s="53" t="s">
        <v>12</v>
      </c>
      <c r="V47" s="38" t="e">
        <f>E47*#REF!</f>
        <v>#REF!</v>
      </c>
      <c r="W47" s="38" t="e">
        <f>E47*#REF!</f>
        <v>#REF!</v>
      </c>
      <c r="X47" s="51" t="str">
        <f t="shared" si="4"/>
        <v>요청단가 적용</v>
      </c>
      <c r="Y47" s="3"/>
      <c r="Z47" s="3"/>
    </row>
    <row r="48" spans="1:26" ht="27.75" customHeight="1">
      <c r="A48" s="19">
        <f t="shared" si="5"/>
        <v>44</v>
      </c>
      <c r="B48" s="21" t="s">
        <v>44</v>
      </c>
      <c r="C48" s="21" t="s">
        <v>99</v>
      </c>
      <c r="D48" s="22" t="s">
        <v>48</v>
      </c>
      <c r="E48" s="57">
        <v>150</v>
      </c>
      <c r="F48" s="58">
        <v>3000</v>
      </c>
      <c r="G48" s="58">
        <v>3100</v>
      </c>
      <c r="H48" s="59">
        <v>2600</v>
      </c>
      <c r="I48" s="64"/>
      <c r="J48" s="61"/>
      <c r="K48" s="62"/>
      <c r="L48" s="87"/>
      <c r="M48" s="100">
        <f t="shared" si="0"/>
        <v>2600</v>
      </c>
      <c r="N48" s="101">
        <f t="shared" si="8"/>
        <v>390000</v>
      </c>
      <c r="O48" s="93">
        <v>2600</v>
      </c>
      <c r="P48" s="80">
        <v>4000</v>
      </c>
      <c r="Q48" s="107">
        <v>2800</v>
      </c>
      <c r="R48" s="116">
        <f t="shared" si="2"/>
        <v>2600</v>
      </c>
      <c r="S48" s="101">
        <f t="shared" si="3"/>
        <v>390000</v>
      </c>
      <c r="T48" s="110"/>
      <c r="U48" s="53" t="s">
        <v>12</v>
      </c>
      <c r="V48" s="38">
        <f>E48*F44</f>
        <v>7500000</v>
      </c>
      <c r="W48" s="38">
        <f>E48*H44</f>
        <v>8925000</v>
      </c>
      <c r="X48" s="51" t="str">
        <f t="shared" si="4"/>
        <v>요청단가 적용</v>
      </c>
      <c r="Y48" s="3"/>
      <c r="Z48" s="3"/>
    </row>
    <row r="49" spans="1:26" ht="27.75" customHeight="1">
      <c r="A49" s="19">
        <f t="shared" si="5"/>
        <v>45</v>
      </c>
      <c r="B49" s="21" t="s">
        <v>45</v>
      </c>
      <c r="C49" s="21" t="s">
        <v>64</v>
      </c>
      <c r="D49" s="22" t="s">
        <v>46</v>
      </c>
      <c r="E49" s="57">
        <v>100</v>
      </c>
      <c r="F49" s="58">
        <v>3000</v>
      </c>
      <c r="G49" s="58">
        <v>3100</v>
      </c>
      <c r="H49" s="59">
        <v>3300</v>
      </c>
      <c r="I49" s="64"/>
      <c r="J49" s="61"/>
      <c r="K49" s="62"/>
      <c r="L49" s="87"/>
      <c r="M49" s="100">
        <f t="shared" si="0"/>
        <v>3000</v>
      </c>
      <c r="N49" s="101">
        <f t="shared" si="8"/>
        <v>300000</v>
      </c>
      <c r="O49" s="93">
        <v>2300</v>
      </c>
      <c r="P49" s="80">
        <v>2250</v>
      </c>
      <c r="Q49" s="107">
        <v>4000</v>
      </c>
      <c r="R49" s="116">
        <f t="shared" si="2"/>
        <v>2250</v>
      </c>
      <c r="S49" s="101">
        <f t="shared" si="3"/>
        <v>225000</v>
      </c>
      <c r="T49" s="110">
        <f>S49-N49</f>
        <v>-75000</v>
      </c>
      <c r="U49" s="53" t="s">
        <v>71</v>
      </c>
      <c r="V49" s="38">
        <f>E49*F45</f>
        <v>900000</v>
      </c>
      <c r="W49" s="38">
        <f>E49*H45</f>
        <v>750000</v>
      </c>
      <c r="X49" s="51" t="str">
        <f t="shared" si="4"/>
        <v>심사단가(견적E) 적용</v>
      </c>
      <c r="Y49" s="3"/>
      <c r="Z49" s="3"/>
    </row>
    <row r="50" spans="1:26" s="49" customFormat="1" ht="27.75" customHeight="1">
      <c r="A50" s="162" t="s">
        <v>129</v>
      </c>
      <c r="B50" s="162"/>
      <c r="C50" s="162"/>
      <c r="D50" s="43"/>
      <c r="E50" s="44"/>
      <c r="F50" s="44"/>
      <c r="G50" s="44"/>
      <c r="H50" s="44"/>
      <c r="I50" s="45"/>
      <c r="J50" s="45"/>
      <c r="K50" s="46"/>
      <c r="L50" s="89"/>
      <c r="M50" s="102"/>
      <c r="N50" s="103">
        <f>SUM(N5:N49)</f>
        <v>68140400</v>
      </c>
      <c r="O50" s="94"/>
      <c r="P50" s="45"/>
      <c r="Q50" s="108"/>
      <c r="R50" s="113"/>
      <c r="S50" s="103">
        <f>SUM(S5:S49)</f>
        <v>63745900</v>
      </c>
      <c r="T50" s="20">
        <f t="shared" ref="T50:T52" si="12">S50-N50</f>
        <v>-4394500</v>
      </c>
      <c r="U50" s="45" t="s">
        <v>65</v>
      </c>
      <c r="V50" s="47" t="e">
        <f>SUM(V5:V49)</f>
        <v>#REF!</v>
      </c>
      <c r="W50" s="47" t="e">
        <f>SUM(W5:W49)</f>
        <v>#REF!</v>
      </c>
      <c r="X50" s="48"/>
    </row>
    <row r="51" spans="1:26" ht="38.25" customHeight="1">
      <c r="A51" s="161" t="s">
        <v>130</v>
      </c>
      <c r="B51" s="161"/>
      <c r="C51" s="161"/>
      <c r="D51" s="39"/>
      <c r="E51" s="40"/>
      <c r="F51" s="41"/>
      <c r="G51" s="41"/>
      <c r="H51" s="41"/>
      <c r="I51" s="42"/>
      <c r="J51" s="42"/>
      <c r="K51" s="42"/>
      <c r="L51" s="90"/>
      <c r="M51" s="104"/>
      <c r="N51" s="103">
        <f>N50*10%</f>
        <v>6814040</v>
      </c>
      <c r="O51" s="95"/>
      <c r="P51" s="42"/>
      <c r="Q51" s="90"/>
      <c r="R51" s="114"/>
      <c r="S51" s="103">
        <f>S50*10%</f>
        <v>6374590</v>
      </c>
      <c r="T51" s="20">
        <f t="shared" si="12"/>
        <v>-439450</v>
      </c>
      <c r="U51" s="42"/>
      <c r="V51" s="38"/>
      <c r="W51" s="38"/>
      <c r="X51" s="39"/>
    </row>
    <row r="52" spans="1:26" ht="28.5" customHeight="1">
      <c r="A52" s="150" t="s">
        <v>131</v>
      </c>
      <c r="B52" s="150"/>
      <c r="C52" s="150"/>
      <c r="D52" s="150"/>
      <c r="E52" s="160"/>
      <c r="F52" s="160"/>
      <c r="G52" s="160"/>
      <c r="H52" s="160"/>
      <c r="I52" s="156"/>
      <c r="J52" s="156"/>
      <c r="K52" s="156"/>
      <c r="L52" s="157"/>
      <c r="M52" s="158"/>
      <c r="N52" s="148">
        <f>SUM(N50:N51)</f>
        <v>74954440</v>
      </c>
      <c r="O52" s="153"/>
      <c r="P52" s="154"/>
      <c r="Q52" s="155"/>
      <c r="R52" s="151"/>
      <c r="S52" s="148">
        <f>SUM(S50:S51)</f>
        <v>70120490</v>
      </c>
      <c r="T52" s="111">
        <f t="shared" si="12"/>
        <v>-4833950</v>
      </c>
      <c r="U52" s="54"/>
      <c r="V52" s="55"/>
      <c r="W52" s="55"/>
      <c r="X52" s="150"/>
    </row>
    <row r="53" spans="1:26" s="8" customFormat="1" ht="32.25" customHeight="1" thickBot="1">
      <c r="A53" s="150"/>
      <c r="B53" s="150"/>
      <c r="C53" s="150"/>
      <c r="D53" s="150"/>
      <c r="E53" s="160"/>
      <c r="F53" s="160"/>
      <c r="G53" s="160"/>
      <c r="H53" s="160"/>
      <c r="I53" s="156"/>
      <c r="J53" s="156"/>
      <c r="K53" s="156"/>
      <c r="L53" s="157"/>
      <c r="M53" s="159"/>
      <c r="N53" s="149"/>
      <c r="O53" s="153"/>
      <c r="P53" s="154"/>
      <c r="Q53" s="155"/>
      <c r="R53" s="152"/>
      <c r="S53" s="149"/>
      <c r="T53" s="112">
        <f>T52/N52</f>
        <v>-6.4491843311750438E-2</v>
      </c>
      <c r="U53" s="56"/>
      <c r="V53" s="55"/>
      <c r="W53" s="55"/>
      <c r="X53" s="150"/>
      <c r="Y53" s="2"/>
      <c r="Z53" s="2"/>
    </row>
    <row r="54" spans="1:26" s="8" customFormat="1" ht="20.100000000000001" customHeight="1">
      <c r="A54" s="2"/>
      <c r="B54" s="13"/>
      <c r="C54" s="13"/>
      <c r="D54" s="2"/>
      <c r="E54" s="10"/>
      <c r="F54" s="7"/>
      <c r="G54" s="7"/>
      <c r="H54" s="7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2"/>
      <c r="V54" s="17"/>
      <c r="W54" s="17"/>
      <c r="X54" s="2"/>
      <c r="Y54" s="2"/>
      <c r="Z54" s="2"/>
    </row>
    <row r="55" spans="1:26" s="8" customFormat="1" ht="20.100000000000001" customHeight="1">
      <c r="A55" s="2"/>
      <c r="B55" s="13"/>
      <c r="C55" s="13"/>
      <c r="D55" s="2"/>
      <c r="E55" s="10"/>
      <c r="F55" s="7"/>
      <c r="G55" s="7"/>
      <c r="H55" s="7"/>
      <c r="I55" s="10"/>
      <c r="J55" s="10"/>
      <c r="K55" s="7"/>
      <c r="L55" s="7"/>
      <c r="M55" s="7"/>
      <c r="N55" s="2"/>
      <c r="O55" s="2"/>
      <c r="P55" s="2"/>
      <c r="Q55" s="2"/>
      <c r="R55" s="2"/>
      <c r="S55" s="2"/>
      <c r="T55" s="2"/>
      <c r="U55" s="2"/>
      <c r="V55" s="17"/>
      <c r="W55" s="17"/>
      <c r="X55" s="2"/>
      <c r="Y55" s="2"/>
      <c r="Z55" s="2"/>
    </row>
    <row r="56" spans="1:26" s="8" customFormat="1" ht="20.100000000000001" customHeight="1">
      <c r="A56" s="2"/>
      <c r="B56" s="13"/>
      <c r="C56" s="13"/>
      <c r="D56" s="2"/>
      <c r="E56" s="10"/>
      <c r="F56" s="7"/>
      <c r="G56" s="7"/>
      <c r="H56" s="7"/>
      <c r="I56" s="10"/>
      <c r="J56" s="10"/>
      <c r="K56" s="7"/>
      <c r="L56" s="7"/>
      <c r="M56" s="7"/>
      <c r="N56" s="2"/>
      <c r="O56" s="2"/>
      <c r="P56" s="2"/>
      <c r="Q56" s="2"/>
      <c r="R56" s="2"/>
      <c r="S56" s="2"/>
      <c r="T56" s="2"/>
      <c r="U56" s="2"/>
      <c r="V56" s="17"/>
      <c r="W56" s="17"/>
      <c r="X56" s="2"/>
      <c r="Y56" s="2"/>
      <c r="Z56" s="2"/>
    </row>
  </sheetData>
  <mergeCells count="36">
    <mergeCell ref="A50:C50"/>
    <mergeCell ref="A52:C53"/>
    <mergeCell ref="N2:U2"/>
    <mergeCell ref="A3:A4"/>
    <mergeCell ref="B3:B4"/>
    <mergeCell ref="C3:C4"/>
    <mergeCell ref="D3:D4"/>
    <mergeCell ref="E3:E4"/>
    <mergeCell ref="F3:L3"/>
    <mergeCell ref="U3:U4"/>
    <mergeCell ref="I4:J4"/>
    <mergeCell ref="K4:L4"/>
    <mergeCell ref="M3:N3"/>
    <mergeCell ref="O3:Q3"/>
    <mergeCell ref="R3:S3"/>
    <mergeCell ref="E52:E53"/>
    <mergeCell ref="F52:F53"/>
    <mergeCell ref="G52:G53"/>
    <mergeCell ref="H52:H53"/>
    <mergeCell ref="A51:C51"/>
    <mergeCell ref="A1:X1"/>
    <mergeCell ref="T3:T4"/>
    <mergeCell ref="X3:X4"/>
    <mergeCell ref="S52:S53"/>
    <mergeCell ref="X52:X53"/>
    <mergeCell ref="R52:R53"/>
    <mergeCell ref="N52:N53"/>
    <mergeCell ref="O52:O53"/>
    <mergeCell ref="P52:P53"/>
    <mergeCell ref="Q52:Q53"/>
    <mergeCell ref="I52:I53"/>
    <mergeCell ref="J52:J53"/>
    <mergeCell ref="K52:K53"/>
    <mergeCell ref="L52:L53"/>
    <mergeCell ref="M52:M53"/>
    <mergeCell ref="D52:D53"/>
  </mergeCells>
  <phoneticPr fontId="1" type="noConversion"/>
  <printOptions horizontalCentered="1"/>
  <pageMargins left="0.17" right="0.17" top="0.17" bottom="0.17" header="0.31496062992125984" footer="0.17"/>
  <pageSetup paperSize="9" scale="66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심사결과</vt:lpstr>
      <vt:lpstr>산출조사서</vt:lpstr>
      <vt:lpstr>산출조사서!Print_Area</vt:lpstr>
      <vt:lpstr>산출조사서!Print_Titles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cp:lastPrinted>2023-02-08T07:03:01Z</cp:lastPrinted>
  <dcterms:created xsi:type="dcterms:W3CDTF">2014-11-14T03:01:43Z</dcterms:created>
  <dcterms:modified xsi:type="dcterms:W3CDTF">2023-02-14T22:49:38Z</dcterms:modified>
</cp:coreProperties>
</file>